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6605" windowHeight="9255"/>
  </bookViews>
  <sheets>
    <sheet name="Лист1" sheetId="1" r:id="rId1"/>
    <sheet name="Лист2" sheetId="2" r:id="rId2"/>
  </sheets>
  <definedNames>
    <definedName name="_xlnm.Print_Titles" localSheetId="0">Лист1!$A:$B,Лист1!$5:$6</definedName>
    <definedName name="_xlnm.Print_Area" localSheetId="0">Лист1!$A$1:$J$101</definedName>
    <definedName name="_xlnm.Print_Area" localSheetId="1">Лист2!$A$1:$E$96</definedName>
  </definedNames>
  <calcPr calcId="144525"/>
</workbook>
</file>

<file path=xl/calcChain.xml><?xml version="1.0" encoding="utf-8"?>
<calcChain xmlns="http://schemas.openxmlformats.org/spreadsheetml/2006/main">
  <c r="J21" i="1" l="1"/>
  <c r="I97" i="1"/>
  <c r="I92" i="1"/>
  <c r="I89" i="1"/>
  <c r="I86" i="1"/>
  <c r="I85" i="1"/>
  <c r="I75" i="1"/>
  <c r="I21" i="1"/>
  <c r="I20" i="1"/>
  <c r="I42" i="1"/>
  <c r="H92" i="1" l="1"/>
  <c r="G92" i="1"/>
  <c r="F43" i="2" l="1"/>
  <c r="G43" i="2"/>
  <c r="J42" i="1" l="1"/>
  <c r="G42" i="1"/>
  <c r="H85" i="1"/>
  <c r="G85" i="1"/>
  <c r="I94" i="1" l="1"/>
  <c r="H71" i="1"/>
  <c r="H94" i="1"/>
  <c r="H79" i="1"/>
  <c r="H77" i="1"/>
  <c r="H76" i="1"/>
  <c r="D71" i="2" l="1"/>
  <c r="E71" i="2"/>
  <c r="D24" i="2"/>
  <c r="E24" i="2"/>
  <c r="D25" i="2"/>
  <c r="E25" i="2"/>
  <c r="D20" i="2"/>
  <c r="E20" i="2"/>
  <c r="D21" i="2"/>
  <c r="E21" i="2"/>
  <c r="F21" i="2" l="1"/>
  <c r="F20" i="2"/>
  <c r="G21" i="2"/>
  <c r="G20" i="2"/>
  <c r="D90" i="2" l="1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2" i="2"/>
  <c r="D41" i="2"/>
  <c r="D40" i="2"/>
  <c r="D39" i="2"/>
  <c r="D37" i="2"/>
  <c r="D36" i="2"/>
  <c r="D35" i="2"/>
  <c r="D34" i="2"/>
  <c r="D32" i="2"/>
  <c r="D31" i="2"/>
  <c r="D30" i="2"/>
  <c r="D29" i="2"/>
  <c r="D28" i="2"/>
  <c r="D27" i="2"/>
  <c r="D26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33" i="2" l="1"/>
  <c r="D91" i="2"/>
  <c r="D92" i="2"/>
  <c r="D94" i="2" s="1"/>
  <c r="D38" i="2"/>
  <c r="G94" i="1"/>
  <c r="H86" i="1"/>
  <c r="G86" i="1"/>
  <c r="D93" i="2" l="1"/>
  <c r="J71" i="1"/>
  <c r="I71" i="1"/>
  <c r="G71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J20" i="1"/>
  <c r="G21" i="1"/>
  <c r="H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3" i="1"/>
  <c r="H43" i="1"/>
  <c r="I43" i="1"/>
  <c r="J43" i="1"/>
  <c r="G44" i="1"/>
  <c r="H44" i="1"/>
  <c r="G45" i="1"/>
  <c r="H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0" i="1"/>
  <c r="H70" i="1"/>
  <c r="I70" i="1"/>
  <c r="J70" i="1"/>
  <c r="G72" i="1"/>
  <c r="H72" i="1"/>
  <c r="I72" i="1"/>
  <c r="J72" i="1"/>
  <c r="G73" i="1"/>
  <c r="H73" i="1"/>
  <c r="I73" i="1"/>
  <c r="J73" i="1"/>
  <c r="G74" i="1"/>
  <c r="H74" i="1"/>
  <c r="I74" i="1"/>
  <c r="J74" i="1"/>
  <c r="G75" i="1"/>
  <c r="H75" i="1"/>
  <c r="G76" i="1"/>
  <c r="I76" i="1"/>
  <c r="J76" i="1"/>
  <c r="J100" i="1" s="1"/>
  <c r="G77" i="1"/>
  <c r="I77" i="1"/>
  <c r="J77" i="1"/>
  <c r="G78" i="1"/>
  <c r="H78" i="1" s="1"/>
  <c r="I78" i="1"/>
  <c r="J78" i="1"/>
  <c r="G79" i="1"/>
  <c r="I79" i="1"/>
  <c r="J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7" i="1"/>
  <c r="H87" i="1"/>
  <c r="I87" i="1"/>
  <c r="G88" i="1"/>
  <c r="H88" i="1"/>
  <c r="I88" i="1"/>
  <c r="G89" i="1"/>
  <c r="H89" i="1"/>
  <c r="G90" i="1"/>
  <c r="H90" i="1"/>
  <c r="I90" i="1"/>
  <c r="G91" i="1"/>
  <c r="H91" i="1"/>
  <c r="I91" i="1"/>
  <c r="G93" i="1"/>
  <c r="H93" i="1"/>
  <c r="I93" i="1"/>
  <c r="G95" i="1"/>
  <c r="H95" i="1"/>
  <c r="I95" i="1"/>
  <c r="G96" i="1"/>
  <c r="H96" i="1"/>
  <c r="I96" i="1"/>
  <c r="G97" i="1"/>
  <c r="H97" i="1"/>
  <c r="G98" i="1"/>
  <c r="H98" i="1"/>
  <c r="I98" i="1"/>
  <c r="G99" i="1"/>
  <c r="H99" i="1"/>
  <c r="I99" i="1"/>
  <c r="G100" i="1"/>
  <c r="H100" i="1"/>
  <c r="G101" i="1"/>
  <c r="H101" i="1"/>
  <c r="I101" i="1" l="1"/>
  <c r="J75" i="1"/>
  <c r="L38" i="1"/>
  <c r="M38" i="1"/>
  <c r="N38" i="1" l="1"/>
  <c r="E40" i="2"/>
  <c r="E41" i="2"/>
  <c r="E42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39" i="2"/>
  <c r="E8" i="2"/>
  <c r="E9" i="2"/>
  <c r="E10" i="2"/>
  <c r="E11" i="2"/>
  <c r="E12" i="2"/>
  <c r="E13" i="2"/>
  <c r="E14" i="2"/>
  <c r="E15" i="2"/>
  <c r="E16" i="2"/>
  <c r="E17" i="2"/>
  <c r="E18" i="2"/>
  <c r="E19" i="2"/>
  <c r="E22" i="2"/>
  <c r="E23" i="2"/>
  <c r="E26" i="2"/>
  <c r="E27" i="2"/>
  <c r="E28" i="2"/>
  <c r="E29" i="2"/>
  <c r="E30" i="2"/>
  <c r="E31" i="2"/>
  <c r="E32" i="2"/>
  <c r="E34" i="2"/>
  <c r="E35" i="2"/>
  <c r="E36" i="2"/>
  <c r="E37" i="2"/>
  <c r="E7" i="2"/>
  <c r="E91" i="2" l="1"/>
  <c r="E92" i="2"/>
  <c r="H51" i="2"/>
  <c r="I51" i="2" s="1"/>
  <c r="I7" i="2"/>
  <c r="G7" i="2"/>
  <c r="H7" i="2"/>
  <c r="F7" i="2"/>
  <c r="F36" i="2"/>
  <c r="G36" i="2"/>
  <c r="F34" i="2"/>
  <c r="G34" i="2"/>
  <c r="F31" i="2"/>
  <c r="G31" i="2"/>
  <c r="F29" i="2"/>
  <c r="G29" i="2"/>
  <c r="F27" i="2"/>
  <c r="G27" i="2"/>
  <c r="F23" i="2"/>
  <c r="G23" i="2"/>
  <c r="F19" i="2"/>
  <c r="G19" i="2"/>
  <c r="F17" i="2"/>
  <c r="G17" i="2"/>
  <c r="F15" i="2"/>
  <c r="G15" i="2"/>
  <c r="F13" i="2"/>
  <c r="G13" i="2"/>
  <c r="F11" i="2"/>
  <c r="G11" i="2"/>
  <c r="F9" i="2"/>
  <c r="G9" i="2"/>
  <c r="F39" i="2"/>
  <c r="G39" i="2"/>
  <c r="F89" i="2"/>
  <c r="G89" i="2"/>
  <c r="F87" i="2"/>
  <c r="G87" i="2"/>
  <c r="F85" i="2"/>
  <c r="G85" i="2"/>
  <c r="F83" i="2"/>
  <c r="G83" i="2"/>
  <c r="F81" i="2"/>
  <c r="G81" i="2"/>
  <c r="F79" i="2"/>
  <c r="E94" i="2"/>
  <c r="G79" i="2"/>
  <c r="F77" i="2"/>
  <c r="G77" i="2"/>
  <c r="F75" i="2"/>
  <c r="G75" i="2"/>
  <c r="F73" i="2"/>
  <c r="G73" i="2"/>
  <c r="F70" i="2"/>
  <c r="G70" i="2"/>
  <c r="F68" i="2"/>
  <c r="G68" i="2"/>
  <c r="F66" i="2"/>
  <c r="G66" i="2"/>
  <c r="F64" i="2"/>
  <c r="G64" i="2"/>
  <c r="F62" i="2"/>
  <c r="G62" i="2"/>
  <c r="F60" i="2"/>
  <c r="G60" i="2"/>
  <c r="F58" i="2"/>
  <c r="G58" i="2"/>
  <c r="F56" i="2"/>
  <c r="G56" i="2"/>
  <c r="F54" i="2"/>
  <c r="G54" i="2"/>
  <c r="F52" i="2"/>
  <c r="G52" i="2"/>
  <c r="F50" i="2"/>
  <c r="G50" i="2"/>
  <c r="F48" i="2"/>
  <c r="G48" i="2"/>
  <c r="F46" i="2"/>
  <c r="G46" i="2"/>
  <c r="F44" i="2"/>
  <c r="G44" i="2"/>
  <c r="F41" i="2"/>
  <c r="G41" i="2"/>
  <c r="F37" i="2"/>
  <c r="G37" i="2"/>
  <c r="F35" i="2"/>
  <c r="G35" i="2"/>
  <c r="F32" i="2"/>
  <c r="G32" i="2"/>
  <c r="F30" i="2"/>
  <c r="G30" i="2"/>
  <c r="F28" i="2"/>
  <c r="G28" i="2"/>
  <c r="F26" i="2"/>
  <c r="G26" i="2"/>
  <c r="F22" i="2"/>
  <c r="G22" i="2"/>
  <c r="F18" i="2"/>
  <c r="G18" i="2"/>
  <c r="F16" i="2"/>
  <c r="G16" i="2"/>
  <c r="F14" i="2"/>
  <c r="G14" i="2"/>
  <c r="F12" i="2"/>
  <c r="G12" i="2"/>
  <c r="F10" i="2"/>
  <c r="G10" i="2"/>
  <c r="F8" i="2"/>
  <c r="G8" i="2"/>
  <c r="F90" i="2"/>
  <c r="G90" i="2"/>
  <c r="F88" i="2"/>
  <c r="G88" i="2"/>
  <c r="F86" i="2"/>
  <c r="G86" i="2"/>
  <c r="F84" i="2"/>
  <c r="G84" i="2"/>
  <c r="F82" i="2"/>
  <c r="G82" i="2"/>
  <c r="F80" i="2"/>
  <c r="G80" i="2"/>
  <c r="F78" i="2"/>
  <c r="G78" i="2"/>
  <c r="F76" i="2"/>
  <c r="G76" i="2"/>
  <c r="F74" i="2"/>
  <c r="G74" i="2"/>
  <c r="F72" i="2"/>
  <c r="G72" i="2"/>
  <c r="F69" i="2"/>
  <c r="G69" i="2"/>
  <c r="F67" i="2"/>
  <c r="G67" i="2"/>
  <c r="F65" i="2"/>
  <c r="G65" i="2"/>
  <c r="F63" i="2"/>
  <c r="G63" i="2"/>
  <c r="F61" i="2"/>
  <c r="G61" i="2"/>
  <c r="F59" i="2"/>
  <c r="G59" i="2"/>
  <c r="F57" i="2"/>
  <c r="G57" i="2"/>
  <c r="F55" i="2"/>
  <c r="G55" i="2"/>
  <c r="F53" i="2"/>
  <c r="G53" i="2"/>
  <c r="F51" i="2"/>
  <c r="G51" i="2"/>
  <c r="F49" i="2"/>
  <c r="G49" i="2"/>
  <c r="F47" i="2"/>
  <c r="G47" i="2"/>
  <c r="F45" i="2"/>
  <c r="G45" i="2"/>
  <c r="F42" i="2"/>
  <c r="G42" i="2"/>
  <c r="F40" i="2"/>
  <c r="G40" i="2"/>
  <c r="H26" i="2"/>
  <c r="H33" i="2"/>
  <c r="J14" i="2"/>
  <c r="H60" i="2"/>
  <c r="E38" i="2"/>
  <c r="E33" i="2"/>
  <c r="E93" i="2" l="1"/>
  <c r="E95" i="2" s="1"/>
  <c r="F91" i="2"/>
  <c r="G91" i="2"/>
  <c r="F38" i="2"/>
  <c r="G38" i="2"/>
  <c r="F33" i="2"/>
  <c r="G33" i="2"/>
  <c r="H39" i="2"/>
  <c r="F94" i="2" l="1"/>
  <c r="G92" i="2" l="1"/>
</calcChain>
</file>

<file path=xl/sharedStrings.xml><?xml version="1.0" encoding="utf-8"?>
<sst xmlns="http://schemas.openxmlformats.org/spreadsheetml/2006/main" count="213" uniqueCount="113">
  <si>
    <t>ККД</t>
  </si>
  <si>
    <t>Доходи</t>
  </si>
  <si>
    <t>Поч.річн. план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</si>
  <si>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</si>
  <si>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</si>
  <si>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</si>
  <si>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</si>
  <si>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</si>
  <si>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</si>
  <si>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</si>
  <si>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</si>
  <si>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</si>
  <si>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</si>
  <si>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</si>
  <si>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</si>
  <si>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</si>
  <si>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</si>
  <si>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</si>
  <si>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</si>
  <si>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</si>
  <si>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</si>
  <si>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</si>
  <si>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</si>
  <si>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</si>
  <si>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</si>
  <si>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</si>
  <si>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</si>
  <si>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</si>
  <si>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</si>
  <si>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</si>
  <si>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</si>
  <si>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</si>
  <si>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</si>
  <si>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</si>
  <si>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</si>
  <si>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</si>
  <si>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</si>
  <si>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</si>
  <si>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</si>
  <si>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</si>
  <si>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</si>
  <si>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</si>
  <si>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</si>
  <si>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</si>
  <si>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</si>
  <si>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</si>
  <si>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</si>
  <si>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</si>
  <si>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</si>
  <si>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</si>
  <si>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</si>
  <si>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</si>
  <si>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</si>
  <si>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</si>
  <si>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</si>
  <si>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</si>
  <si>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</si>
  <si>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</si>
  <si>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</si>
  <si>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</si>
  <si>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</si>
  <si>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</si>
  <si>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</si>
  <si>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</si>
  <si>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</si>
  <si>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</si>
  <si>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</si>
  <si>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</si>
  <si>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</si>
  <si>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</si>
  <si>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</si>
  <si>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</si>
  <si>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</si>
  <si>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</si>
  <si>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</si>
  <si>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А</t>
  </si>
  <si>
    <t>Б</t>
  </si>
  <si>
    <t>Затверджений річний план</t>
  </si>
  <si>
    <t>План на відповідний період</t>
  </si>
  <si>
    <t>Фактично  надійшло</t>
  </si>
  <si>
    <t>Питома вага,         (%)</t>
  </si>
  <si>
    <t>Додаток 1</t>
  </si>
  <si>
    <t>Відсоток виконання,   (%),            (к.3/ к.2)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</si>
  <si>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</si>
  <si>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 пов'язаних з такою державною реєстрацією</t>
  </si>
  <si>
    <t>тис.грн</t>
  </si>
  <si>
    <t>Аналіз виконання плану по доходах загального фонду  бюджету Теофіпольської селищної територіальної громади</t>
  </si>
  <si>
    <t>Всього без урахування трансфертів</t>
  </si>
  <si>
    <t>Всього</t>
  </si>
  <si>
    <t>Податок на нерухоме майно, відмінне від земельної ділянки</t>
  </si>
  <si>
    <t>Інші надходження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</si>
  <si>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</si>
  <si>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Державне мито, не віднесене до інших категорій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</si>
  <si>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грунту)без спеціального дозволу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</si>
  <si>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</si>
  <si>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Плата за землю</t>
  </si>
  <si>
    <t>Питома вага до доходів без тран-сфертів,        
 (%)</t>
  </si>
  <si>
    <t>Рентна плата за спеціальне використання води </t>
  </si>
  <si>
    <t>Надходження рентної плати за спеціальне використання води від підприємств житлово-комунального господарства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</si>
  <si>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</si>
  <si>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</si>
  <si>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Субвенція з державного бюджету місцевим бюджетам на розвиток мережі центрів надання адміністративних послуг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</si>
  <si>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</si>
  <si>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</si>
  <si>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Субвенція з державного бюджету місцевим бюджетам на реалізацію програми `Спроможна школа для кращих результатів`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</si>
  <si>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</t>
  </si>
  <si>
    <t>Відхилення,
(+/-),
(к.3 - к.2)</t>
  </si>
  <si>
    <t>Транспортний податок з фізичних осіб </t>
  </si>
  <si>
    <t>Субвенція з державного бюджету місцевим бюджетам на реалізацію інфраструктурних проектів та розвиток об`єктів соціально-культурної сфери</t>
  </si>
  <si>
    <t>Відсоток виконання,   
(%),            
(к.3/ к.2)</t>
  </si>
  <si>
    <t>Питома вага,         
(%)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</si>
  <si>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бюджетів, за рахунок відповідної додаткової дотації з державного бюджету</t>
  </si>
  <si>
    <t>за січень - грудень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</si>
</sst>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%"/>
    <numFmt numFmtId="166" formatCode="#,##0.0"/>
  </numFmts>
  <fonts count="35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0"/>
      <color theme="7" tint="0.3999755851924192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43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4" fontId="17" fillId="0" borderId="2" xfId="0" applyNumberFormat="1" applyFont="1" applyBorder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 applyAlignment="1"/>
    <xf numFmtId="0" fontId="15" fillId="0" borderId="0" xfId="0" applyFont="1" applyAlignment="1">
      <alignment vertical="top" wrapText="1"/>
    </xf>
    <xf numFmtId="0" fontId="21" fillId="0" borderId="2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10" fontId="20" fillId="3" borderId="1" xfId="1" applyNumberFormat="1" applyFont="1" applyFill="1" applyBorder="1" applyAlignment="1">
      <alignment horizontal="center" vertical="center"/>
    </xf>
    <xf numFmtId="4" fontId="17" fillId="0" borderId="11" xfId="0" applyNumberFormat="1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/>
    </xf>
    <xf numFmtId="4" fontId="18" fillId="0" borderId="11" xfId="0" applyNumberFormat="1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center" vertical="center"/>
    </xf>
    <xf numFmtId="4" fontId="17" fillId="2" borderId="1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0" fontId="20" fillId="3" borderId="15" xfId="1" applyNumberFormat="1" applyFont="1" applyFill="1" applyBorder="1" applyAlignment="1">
      <alignment horizontal="center" vertical="center"/>
    </xf>
    <xf numFmtId="164" fontId="20" fillId="3" borderId="22" xfId="0" applyNumberFormat="1" applyFont="1" applyFill="1" applyBorder="1"/>
    <xf numFmtId="10" fontId="20" fillId="3" borderId="23" xfId="1" applyNumberFormat="1" applyFont="1" applyFill="1" applyBorder="1" applyAlignment="1">
      <alignment horizontal="center" vertical="center"/>
    </xf>
    <xf numFmtId="10" fontId="20" fillId="3" borderId="24" xfId="1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4" xfId="0" applyFont="1" applyBorder="1" applyAlignment="1">
      <alignment vertical="top" wrapText="1"/>
    </xf>
    <xf numFmtId="4" fontId="0" fillId="4" borderId="0" xfId="0" applyNumberFormat="1" applyFill="1" applyAlignment="1">
      <alignment horizontal="center" vertical="center"/>
    </xf>
    <xf numFmtId="0" fontId="0" fillId="4" borderId="0" xfId="0" applyFill="1"/>
    <xf numFmtId="0" fontId="22" fillId="4" borderId="16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center"/>
    </xf>
    <xf numFmtId="4" fontId="17" fillId="4" borderId="2" xfId="0" applyNumberFormat="1" applyFont="1" applyFill="1" applyBorder="1" applyAlignment="1">
      <alignment horizontal="center" vertical="center"/>
    </xf>
    <xf numFmtId="0" fontId="13" fillId="4" borderId="0" xfId="0" applyFont="1" applyFill="1"/>
    <xf numFmtId="0" fontId="21" fillId="4" borderId="16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vertical="top" wrapText="1"/>
    </xf>
    <xf numFmtId="4" fontId="16" fillId="4" borderId="11" xfId="0" applyNumberFormat="1" applyFont="1" applyFill="1" applyBorder="1" applyAlignment="1">
      <alignment horizontal="center" vertical="center"/>
    </xf>
    <xf numFmtId="4" fontId="0" fillId="4" borderId="0" xfId="0" applyNumberFormat="1" applyFill="1"/>
    <xf numFmtId="0" fontId="21" fillId="0" borderId="1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top" wrapText="1"/>
    </xf>
    <xf numFmtId="4" fontId="16" fillId="0" borderId="11" xfId="0" applyNumberFormat="1" applyFont="1" applyFill="1" applyBorder="1" applyAlignment="1">
      <alignment horizontal="center" vertical="center"/>
    </xf>
    <xf numFmtId="4" fontId="17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22" fillId="0" borderId="16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22" fillId="4" borderId="2" xfId="0" applyFont="1" applyFill="1" applyBorder="1" applyAlignment="1">
      <alignment vertical="center" wrapText="1"/>
    </xf>
    <xf numFmtId="0" fontId="13" fillId="4" borderId="0" xfId="0" applyFont="1" applyFill="1" applyAlignment="1">
      <alignment vertical="center"/>
    </xf>
    <xf numFmtId="0" fontId="21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vertical="top" wrapText="1"/>
    </xf>
    <xf numFmtId="4" fontId="17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20" fillId="3" borderId="25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10" fontId="20" fillId="3" borderId="26" xfId="1" applyNumberFormat="1" applyFont="1" applyFill="1" applyBorder="1" applyAlignment="1">
      <alignment horizontal="center" vertical="center"/>
    </xf>
    <xf numFmtId="10" fontId="20" fillId="3" borderId="17" xfId="1" applyNumberFormat="1" applyFont="1" applyFill="1" applyBorder="1" applyAlignment="1">
      <alignment horizontal="center" vertical="center"/>
    </xf>
    <xf numFmtId="0" fontId="21" fillId="4" borderId="19" xfId="0" applyFont="1" applyFill="1" applyBorder="1" applyAlignment="1">
      <alignment horizontal="center" vertical="center"/>
    </xf>
    <xf numFmtId="0" fontId="21" fillId="4" borderId="11" xfId="0" applyFont="1" applyFill="1" applyBorder="1" applyAlignment="1">
      <alignment vertical="top" wrapText="1"/>
    </xf>
    <xf numFmtId="0" fontId="24" fillId="0" borderId="0" xfId="0" applyFont="1" applyAlignment="1"/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vertical="top" wrapText="1"/>
    </xf>
    <xf numFmtId="164" fontId="19" fillId="0" borderId="6" xfId="0" applyNumberFormat="1" applyFont="1" applyBorder="1"/>
    <xf numFmtId="165" fontId="19" fillId="0" borderId="6" xfId="1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4" xfId="0" applyFont="1" applyBorder="1" applyAlignment="1">
      <alignment vertical="top" wrapText="1"/>
    </xf>
    <xf numFmtId="164" fontId="25" fillId="0" borderId="4" xfId="0" applyNumberFormat="1" applyFont="1" applyBorder="1"/>
    <xf numFmtId="165" fontId="25" fillId="0" borderId="4" xfId="1" applyNumberFormat="1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vertical="top" wrapText="1"/>
    </xf>
    <xf numFmtId="164" fontId="26" fillId="0" borderId="2" xfId="0" applyNumberFormat="1" applyFont="1" applyBorder="1"/>
    <xf numFmtId="165" fontId="26" fillId="0" borderId="2" xfId="1" applyNumberFormat="1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" xfId="0" applyFont="1" applyBorder="1" applyAlignment="1">
      <alignment vertical="top" wrapText="1"/>
    </xf>
    <xf numFmtId="164" fontId="25" fillId="0" borderId="2" xfId="0" applyNumberFormat="1" applyFont="1" applyBorder="1"/>
    <xf numFmtId="165" fontId="25" fillId="0" borderId="2" xfId="1" applyNumberFormat="1" applyFont="1" applyBorder="1" applyAlignment="1">
      <alignment horizontal="center" vertical="center"/>
    </xf>
    <xf numFmtId="164" fontId="26" fillId="0" borderId="2" xfId="0" applyNumberFormat="1" applyFont="1" applyBorder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26" fillId="0" borderId="4" xfId="0" applyFont="1" applyBorder="1" applyAlignment="1">
      <alignment vertical="top" wrapText="1"/>
    </xf>
    <xf numFmtId="164" fontId="26" fillId="0" borderId="4" xfId="0" applyNumberFormat="1" applyFont="1" applyBorder="1"/>
    <xf numFmtId="165" fontId="26" fillId="0" borderId="4" xfId="1" applyNumberFormat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" xfId="0" applyFont="1" applyBorder="1" applyAlignment="1">
      <alignment vertical="top" wrapText="1"/>
    </xf>
    <xf numFmtId="164" fontId="19" fillId="0" borderId="2" xfId="0" applyNumberFormat="1" applyFont="1" applyBorder="1"/>
    <xf numFmtId="0" fontId="25" fillId="0" borderId="2" xfId="0" applyFont="1" applyBorder="1" applyAlignment="1">
      <alignment horizontal="left" vertical="top" wrapText="1"/>
    </xf>
    <xf numFmtId="164" fontId="25" fillId="0" borderId="2" xfId="0" applyNumberFormat="1" applyFont="1" applyBorder="1" applyAlignment="1">
      <alignment horizontal="center"/>
    </xf>
    <xf numFmtId="164" fontId="0" fillId="0" borderId="0" xfId="0" applyNumberFormat="1"/>
    <xf numFmtId="0" fontId="19" fillId="5" borderId="16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vertical="top" wrapText="1"/>
    </xf>
    <xf numFmtId="0" fontId="26" fillId="5" borderId="16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top" wrapText="1"/>
    </xf>
    <xf numFmtId="0" fontId="25" fillId="5" borderId="16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vertical="top" wrapText="1"/>
    </xf>
    <xf numFmtId="0" fontId="26" fillId="5" borderId="14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vertical="top" wrapText="1"/>
    </xf>
    <xf numFmtId="4" fontId="16" fillId="5" borderId="11" xfId="0" applyNumberFormat="1" applyFont="1" applyFill="1" applyBorder="1" applyAlignment="1">
      <alignment horizontal="center" vertical="center"/>
    </xf>
    <xf numFmtId="4" fontId="17" fillId="5" borderId="2" xfId="0" applyNumberFormat="1" applyFont="1" applyFill="1" applyBorder="1" applyAlignment="1">
      <alignment horizontal="center" vertical="center"/>
    </xf>
    <xf numFmtId="0" fontId="0" fillId="5" borderId="0" xfId="0" applyFill="1"/>
    <xf numFmtId="4" fontId="18" fillId="5" borderId="11" xfId="0" applyNumberFormat="1" applyFont="1" applyFill="1" applyBorder="1" applyAlignment="1">
      <alignment horizontal="center" vertical="center"/>
    </xf>
    <xf numFmtId="4" fontId="13" fillId="0" borderId="0" xfId="0" applyNumberFormat="1" applyFont="1" applyFill="1"/>
    <xf numFmtId="165" fontId="19" fillId="0" borderId="7" xfId="1" applyNumberFormat="1" applyFont="1" applyBorder="1" applyAlignment="1">
      <alignment horizontal="center" vertical="center"/>
    </xf>
    <xf numFmtId="165" fontId="19" fillId="0" borderId="10" xfId="1" applyNumberFormat="1" applyFont="1" applyBorder="1" applyAlignment="1">
      <alignment horizontal="center" vertical="center"/>
    </xf>
    <xf numFmtId="0" fontId="25" fillId="0" borderId="2" xfId="4" applyFont="1" applyBorder="1" applyAlignment="1">
      <alignment vertical="top" wrapText="1"/>
    </xf>
    <xf numFmtId="0" fontId="0" fillId="6" borderId="0" xfId="0" applyFill="1"/>
    <xf numFmtId="166" fontId="20" fillId="4" borderId="6" xfId="0" applyNumberFormat="1" applyFont="1" applyFill="1" applyBorder="1" applyAlignment="1">
      <alignment horizontal="center" vertical="center"/>
    </xf>
    <xf numFmtId="166" fontId="20" fillId="5" borderId="6" xfId="0" applyNumberFormat="1" applyFont="1" applyFill="1" applyBorder="1" applyAlignment="1">
      <alignment horizontal="center" vertical="center"/>
    </xf>
    <xf numFmtId="166" fontId="21" fillId="4" borderId="2" xfId="0" applyNumberFormat="1" applyFont="1" applyFill="1" applyBorder="1" applyAlignment="1">
      <alignment horizontal="center" vertical="center"/>
    </xf>
    <xf numFmtId="166" fontId="21" fillId="5" borderId="2" xfId="0" applyNumberFormat="1" applyFont="1" applyFill="1" applyBorder="1" applyAlignment="1">
      <alignment horizontal="center" vertical="center"/>
    </xf>
    <xf numFmtId="166" fontId="20" fillId="4" borderId="2" xfId="0" applyNumberFormat="1" applyFont="1" applyFill="1" applyBorder="1" applyAlignment="1">
      <alignment horizontal="center" vertical="center"/>
    </xf>
    <xf numFmtId="166" fontId="20" fillId="4" borderId="3" xfId="0" applyNumberFormat="1" applyFont="1" applyFill="1" applyBorder="1" applyAlignment="1">
      <alignment horizontal="center" vertical="center"/>
    </xf>
    <xf numFmtId="166" fontId="20" fillId="4" borderId="22" xfId="0" applyNumberFormat="1" applyFont="1" applyFill="1" applyBorder="1" applyAlignment="1">
      <alignment horizontal="center" vertical="center"/>
    </xf>
    <xf numFmtId="0" fontId="25" fillId="0" borderId="16" xfId="3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25" fillId="0" borderId="16" xfId="3" applyFont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4" fontId="25" fillId="0" borderId="2" xfId="0" applyNumberFormat="1" applyFont="1" applyBorder="1" applyAlignment="1">
      <alignment wrapText="1"/>
    </xf>
    <xf numFmtId="0" fontId="25" fillId="0" borderId="2" xfId="0" applyFont="1" applyBorder="1" applyAlignment="1">
      <alignment horizontal="center" vertical="center"/>
    </xf>
    <xf numFmtId="0" fontId="23" fillId="0" borderId="0" xfId="0" applyFont="1"/>
    <xf numFmtId="0" fontId="25" fillId="0" borderId="2" xfId="0" applyFont="1" applyBorder="1" applyAlignment="1">
      <alignment horizontal="center" vertical="center" wrapText="1"/>
    </xf>
    <xf numFmtId="0" fontId="32" fillId="0" borderId="0" xfId="0" applyFont="1"/>
    <xf numFmtId="0" fontId="12" fillId="7" borderId="0" xfId="0" applyFont="1" applyFill="1"/>
    <xf numFmtId="0" fontId="19" fillId="8" borderId="6" xfId="0" applyFont="1" applyFill="1" applyBorder="1" applyAlignment="1">
      <alignment vertical="top" wrapText="1"/>
    </xf>
    <xf numFmtId="0" fontId="19" fillId="8" borderId="5" xfId="0" applyFont="1" applyFill="1" applyBorder="1" applyAlignment="1">
      <alignment horizontal="center" vertical="center"/>
    </xf>
    <xf numFmtId="164" fontId="19" fillId="8" borderId="6" xfId="0" applyNumberFormat="1" applyFont="1" applyFill="1" applyBorder="1"/>
    <xf numFmtId="165" fontId="19" fillId="8" borderId="6" xfId="1" applyNumberFormat="1" applyFont="1" applyFill="1" applyBorder="1" applyAlignment="1">
      <alignment horizontal="center" vertical="center"/>
    </xf>
    <xf numFmtId="164" fontId="12" fillId="8" borderId="0" xfId="0" applyNumberFormat="1" applyFont="1" applyFill="1"/>
    <xf numFmtId="0" fontId="30" fillId="8" borderId="0" xfId="0" applyFont="1" applyFill="1"/>
    <xf numFmtId="0" fontId="12" fillId="8" borderId="0" xfId="0" applyFont="1" applyFill="1"/>
    <xf numFmtId="165" fontId="0" fillId="0" borderId="0" xfId="0" applyNumberFormat="1"/>
    <xf numFmtId="0" fontId="25" fillId="0" borderId="2" xfId="0" applyFont="1" applyBorder="1" applyAlignment="1">
      <alignment wrapText="1"/>
    </xf>
    <xf numFmtId="4" fontId="19" fillId="0" borderId="6" xfId="0" applyNumberFormat="1" applyFont="1" applyBorder="1" applyAlignment="1">
      <alignment horizontal="center" vertical="center"/>
    </xf>
    <xf numFmtId="0" fontId="15" fillId="0" borderId="0" xfId="0" applyFont="1" applyFill="1" applyAlignment="1"/>
    <xf numFmtId="0" fontId="14" fillId="0" borderId="0" xfId="0" applyFont="1" applyFill="1"/>
    <xf numFmtId="0" fontId="20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0" fillId="0" borderId="6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4" fillId="0" borderId="0" xfId="0" applyFont="1" applyFill="1" applyAlignment="1"/>
    <xf numFmtId="0" fontId="19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166" fontId="29" fillId="0" borderId="0" xfId="0" applyNumberFormat="1" applyFont="1" applyFill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5" fillId="0" borderId="4" xfId="0" applyNumberFormat="1" applyFont="1" applyBorder="1" applyAlignment="1">
      <alignment horizontal="center" vertical="center"/>
    </xf>
    <xf numFmtId="166" fontId="25" fillId="0" borderId="2" xfId="0" applyNumberFormat="1" applyFont="1" applyBorder="1" applyAlignment="1">
      <alignment horizontal="center" vertical="center"/>
    </xf>
    <xf numFmtId="166" fontId="26" fillId="0" borderId="2" xfId="0" applyNumberFormat="1" applyFont="1" applyBorder="1" applyAlignment="1">
      <alignment horizontal="center" vertical="center"/>
    </xf>
    <xf numFmtId="166" fontId="25" fillId="0" borderId="22" xfId="0" applyNumberFormat="1" applyFont="1" applyBorder="1" applyAlignment="1">
      <alignment horizontal="center" vertical="center"/>
    </xf>
    <xf numFmtId="166" fontId="19" fillId="0" borderId="27" xfId="0" applyNumberFormat="1" applyFont="1" applyBorder="1" applyAlignment="1">
      <alignment horizontal="center" vertical="center"/>
    </xf>
    <xf numFmtId="166" fontId="26" fillId="0" borderId="4" xfId="0" applyNumberFormat="1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center"/>
    </xf>
    <xf numFmtId="166" fontId="19" fillId="8" borderId="6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Fill="1"/>
    <xf numFmtId="0" fontId="19" fillId="0" borderId="6" xfId="0" applyFont="1" applyBorder="1" applyAlignment="1">
      <alignment horizontal="left" vertical="top" wrapText="1"/>
    </xf>
    <xf numFmtId="0" fontId="25" fillId="0" borderId="2" xfId="3" applyFont="1" applyBorder="1" applyAlignment="1">
      <alignment horizontal="left" vertical="top"/>
    </xf>
    <xf numFmtId="0" fontId="25" fillId="0" borderId="2" xfId="3" applyFont="1" applyBorder="1" applyAlignment="1">
      <alignment vertical="top" wrapText="1"/>
    </xf>
    <xf numFmtId="0" fontId="25" fillId="0" borderId="1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/>
    </xf>
    <xf numFmtId="4" fontId="20" fillId="4" borderId="2" xfId="0" applyNumberFormat="1" applyFont="1" applyFill="1" applyBorder="1" applyAlignment="1">
      <alignment horizontal="center" vertical="center"/>
    </xf>
    <xf numFmtId="4" fontId="20" fillId="4" borderId="3" xfId="0" applyNumberFormat="1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26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166" fontId="25" fillId="0" borderId="2" xfId="10" applyNumberFormat="1" applyFont="1" applyBorder="1" applyAlignment="1">
      <alignment horizontal="center" vertical="center"/>
    </xf>
    <xf numFmtId="166" fontId="25" fillId="0" borderId="4" xfId="10" applyNumberFormat="1" applyFont="1" applyBorder="1" applyAlignment="1">
      <alignment horizontal="center" vertical="center"/>
    </xf>
    <xf numFmtId="166" fontId="25" fillId="0" borderId="22" xfId="10" applyNumberFormat="1" applyFont="1" applyBorder="1" applyAlignment="1">
      <alignment horizontal="center" vertical="center"/>
    </xf>
    <xf numFmtId="164" fontId="31" fillId="3" borderId="2" xfId="0" applyNumberFormat="1" applyFont="1" applyFill="1" applyBorder="1"/>
    <xf numFmtId="166" fontId="19" fillId="3" borderId="2" xfId="10" applyNumberFormat="1" applyFont="1" applyFill="1" applyBorder="1" applyAlignment="1">
      <alignment horizontal="center" vertical="center"/>
    </xf>
    <xf numFmtId="166" fontId="31" fillId="3" borderId="2" xfId="0" applyNumberFormat="1" applyFont="1" applyFill="1" applyBorder="1" applyAlignment="1">
      <alignment horizontal="center" vertical="center"/>
    </xf>
    <xf numFmtId="165" fontId="31" fillId="3" borderId="2" xfId="1" applyNumberFormat="1" applyFont="1" applyFill="1" applyBorder="1" applyAlignment="1">
      <alignment horizontal="center" vertical="center"/>
    </xf>
    <xf numFmtId="164" fontId="31" fillId="3" borderId="22" xfId="0" applyNumberFormat="1" applyFont="1" applyFill="1" applyBorder="1"/>
    <xf numFmtId="166" fontId="31" fillId="3" borderId="22" xfId="0" applyNumberFormat="1" applyFont="1" applyFill="1" applyBorder="1" applyAlignment="1">
      <alignment horizontal="center" vertical="center"/>
    </xf>
    <xf numFmtId="165" fontId="31" fillId="3" borderId="22" xfId="1" applyNumberFormat="1" applyFont="1" applyFill="1" applyBorder="1" applyAlignment="1">
      <alignment horizontal="center" vertical="center"/>
    </xf>
    <xf numFmtId="166" fontId="26" fillId="0" borderId="2" xfId="10" applyNumberFormat="1" applyFont="1" applyBorder="1" applyAlignment="1">
      <alignment horizontal="center" vertical="center"/>
    </xf>
    <xf numFmtId="166" fontId="19" fillId="0" borderId="6" xfId="10" applyNumberFormat="1" applyFont="1" applyBorder="1" applyAlignment="1">
      <alignment horizontal="center" vertical="center"/>
    </xf>
    <xf numFmtId="166" fontId="26" fillId="0" borderId="4" xfId="10" applyNumberFormat="1" applyFont="1" applyBorder="1" applyAlignment="1">
      <alignment horizontal="center" vertical="center"/>
    </xf>
    <xf numFmtId="166" fontId="19" fillId="0" borderId="2" xfId="10" applyNumberFormat="1" applyFont="1" applyBorder="1" applyAlignment="1">
      <alignment horizontal="center" vertical="center"/>
    </xf>
    <xf numFmtId="165" fontId="19" fillId="0" borderId="2" xfId="1" applyNumberFormat="1" applyFont="1" applyBorder="1" applyAlignment="1">
      <alignment horizontal="center" vertical="center"/>
    </xf>
    <xf numFmtId="166" fontId="19" fillId="0" borderId="6" xfId="11" applyNumberFormat="1" applyFont="1" applyBorder="1" applyAlignment="1">
      <alignment horizontal="center" vertical="center"/>
    </xf>
    <xf numFmtId="166" fontId="25" fillId="0" borderId="4" xfId="11" applyNumberFormat="1" applyFont="1" applyBorder="1" applyAlignment="1">
      <alignment horizontal="center" vertical="center"/>
    </xf>
    <xf numFmtId="166" fontId="25" fillId="0" borderId="2" xfId="11" applyNumberFormat="1" applyFont="1" applyBorder="1" applyAlignment="1">
      <alignment horizontal="center" vertical="center"/>
    </xf>
    <xf numFmtId="166" fontId="25" fillId="0" borderId="22" xfId="11" applyNumberFormat="1" applyFont="1" applyBorder="1" applyAlignment="1">
      <alignment horizontal="center" vertical="center"/>
    </xf>
    <xf numFmtId="166" fontId="26" fillId="0" borderId="2" xfId="11" applyNumberFormat="1" applyFont="1" applyBorder="1" applyAlignment="1">
      <alignment horizontal="center" vertical="center"/>
    </xf>
    <xf numFmtId="166" fontId="19" fillId="0" borderId="2" xfId="11" applyNumberFormat="1" applyFont="1" applyBorder="1" applyAlignment="1">
      <alignment horizontal="center" vertical="center"/>
    </xf>
    <xf numFmtId="166" fontId="19" fillId="3" borderId="2" xfId="11" applyNumberFormat="1" applyFont="1" applyFill="1" applyBorder="1" applyAlignment="1">
      <alignment horizontal="center" vertical="center"/>
    </xf>
    <xf numFmtId="166" fontId="26" fillId="0" borderId="4" xfId="11" applyNumberFormat="1" applyFont="1" applyBorder="1" applyAlignment="1">
      <alignment horizontal="center" vertical="center"/>
    </xf>
    <xf numFmtId="0" fontId="31" fillId="3" borderId="19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1" fillId="3" borderId="20" xfId="0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/>
    </xf>
    <xf numFmtId="0" fontId="24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0" fillId="3" borderId="19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10" fontId="19" fillId="0" borderId="7" xfId="1" applyNumberFormat="1" applyFont="1" applyBorder="1" applyAlignment="1">
      <alignment horizontal="center" vertical="center"/>
    </xf>
    <xf numFmtId="10" fontId="19" fillId="0" borderId="10" xfId="1" applyNumberFormat="1" applyFont="1" applyBorder="1" applyAlignment="1">
      <alignment horizontal="center" vertical="center"/>
    </xf>
    <xf numFmtId="10" fontId="25" fillId="0" borderId="8" xfId="1" applyNumberFormat="1" applyFont="1" applyBorder="1" applyAlignment="1">
      <alignment horizontal="center" vertical="center"/>
    </xf>
    <xf numFmtId="10" fontId="25" fillId="0" borderId="18" xfId="1" applyNumberFormat="1" applyFont="1" applyBorder="1" applyAlignment="1">
      <alignment horizontal="center" vertical="center"/>
    </xf>
    <xf numFmtId="10" fontId="26" fillId="0" borderId="1" xfId="1" applyNumberFormat="1" applyFont="1" applyBorder="1" applyAlignment="1">
      <alignment horizontal="center" vertical="center"/>
    </xf>
    <xf numFmtId="10" fontId="26" fillId="0" borderId="15" xfId="1" applyNumberFormat="1" applyFont="1" applyBorder="1" applyAlignment="1">
      <alignment horizontal="center" vertical="center"/>
    </xf>
    <xf numFmtId="10" fontId="25" fillId="0" borderId="1" xfId="1" applyNumberFormat="1" applyFont="1" applyBorder="1" applyAlignment="1">
      <alignment horizontal="center" vertical="center"/>
    </xf>
    <xf numFmtId="10" fontId="25" fillId="0" borderId="15" xfId="1" applyNumberFormat="1" applyFont="1" applyBorder="1" applyAlignment="1">
      <alignment horizontal="center" vertical="center"/>
    </xf>
    <xf numFmtId="10" fontId="25" fillId="0" borderId="2" xfId="1" applyNumberFormat="1" applyFont="1" applyBorder="1" applyAlignment="1">
      <alignment horizontal="center" vertical="center"/>
    </xf>
    <xf numFmtId="10" fontId="26" fillId="0" borderId="8" xfId="1" applyNumberFormat="1" applyFont="1" applyBorder="1" applyAlignment="1">
      <alignment horizontal="center" vertical="center"/>
    </xf>
    <xf numFmtId="10" fontId="26" fillId="0" borderId="18" xfId="1" applyNumberFormat="1" applyFont="1" applyBorder="1" applyAlignment="1">
      <alignment horizontal="center" vertical="center"/>
    </xf>
    <xf numFmtId="10" fontId="19" fillId="0" borderId="1" xfId="1" applyNumberFormat="1" applyFont="1" applyBorder="1" applyAlignment="1">
      <alignment horizontal="center" vertical="center"/>
    </xf>
    <xf numFmtId="10" fontId="19" fillId="0" borderId="15" xfId="1" applyNumberFormat="1" applyFont="1" applyBorder="1" applyAlignment="1">
      <alignment horizontal="center" vertical="center"/>
    </xf>
    <xf numFmtId="10" fontId="19" fillId="8" borderId="7" xfId="1" applyNumberFormat="1" applyFont="1" applyFill="1" applyBorder="1" applyAlignment="1">
      <alignment horizontal="center" vertical="center"/>
    </xf>
    <xf numFmtId="10" fontId="27" fillId="8" borderId="10" xfId="1" applyNumberFormat="1" applyFont="1" applyFill="1" applyBorder="1"/>
    <xf numFmtId="10" fontId="28" fillId="0" borderId="18" xfId="1" applyNumberFormat="1" applyFont="1" applyBorder="1"/>
    <xf numFmtId="10" fontId="29" fillId="0" borderId="15" xfId="1" applyNumberFormat="1" applyFont="1" applyBorder="1"/>
    <xf numFmtId="10" fontId="31" fillId="3" borderId="1" xfId="1" applyNumberFormat="1" applyFont="1" applyFill="1" applyBorder="1" applyAlignment="1">
      <alignment horizontal="center" vertical="center"/>
    </xf>
    <xf numFmtId="10" fontId="31" fillId="3" borderId="15" xfId="1" applyNumberFormat="1" applyFont="1" applyFill="1" applyBorder="1" applyAlignment="1">
      <alignment horizontal="center" vertical="center"/>
    </xf>
    <xf numFmtId="10" fontId="31" fillId="3" borderId="23" xfId="1" applyNumberFormat="1" applyFont="1" applyFill="1" applyBorder="1" applyAlignment="1">
      <alignment horizontal="center" vertical="center"/>
    </xf>
    <xf numFmtId="10" fontId="31" fillId="3" borderId="24" xfId="1" applyNumberFormat="1" applyFont="1" applyFill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166" fontId="19" fillId="3" borderId="22" xfId="10" applyNumberFormat="1" applyFont="1" applyFill="1" applyBorder="1" applyAlignment="1">
      <alignment horizontal="center" vertical="center"/>
    </xf>
    <xf numFmtId="166" fontId="19" fillId="3" borderId="22" xfId="11" applyNumberFormat="1" applyFont="1" applyFill="1" applyBorder="1" applyAlignment="1">
      <alignment horizontal="center" vertical="center"/>
    </xf>
  </cellXfs>
  <cellStyles count="12">
    <cellStyle name="Обычный" xfId="0" builtinId="0"/>
    <cellStyle name="Обычный 10" xfId="10"/>
    <cellStyle name="Обычный 11" xfId="11"/>
    <cellStyle name="Обычный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21190322462753"/>
          <c:y val="0.1069368443187925"/>
          <c:w val="0.80062666200888311"/>
          <c:h val="0.77034883720930236"/>
        </c:manualLayout>
      </c:layout>
      <c:pie3DChart>
        <c:varyColors val="1"/>
        <c:ser>
          <c:idx val="1"/>
          <c:order val="1"/>
          <c:explosion val="25"/>
          <c:dPt>
            <c:idx val="0"/>
            <c:bubble3D val="0"/>
            <c:explosion val="13"/>
          </c:dPt>
          <c:dPt>
            <c:idx val="2"/>
            <c:bubble3D val="0"/>
            <c:explosion val="15"/>
          </c:dPt>
          <c:dPt>
            <c:idx val="3"/>
            <c:bubble3D val="0"/>
            <c:explosion val="17"/>
          </c:dPt>
          <c:dPt>
            <c:idx val="4"/>
            <c:bubble3D val="0"/>
            <c:explosion val="14"/>
            <c:spPr>
              <a:solidFill>
                <a:srgbClr val="C00000"/>
              </a:solidFill>
            </c:spPr>
          </c:dPt>
          <c:dLbls>
            <c:dLbl>
              <c:idx val="0"/>
              <c:layout>
                <c:manualLayout>
                  <c:x val="1.0344144525523733E-2"/>
                  <c:y val="0.1352677869843007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dLbl>
              <c:idx val="4"/>
              <c:layout>
                <c:manualLayout>
                  <c:x val="-9.7558775661519007E-2"/>
                  <c:y val="-4.611357671200191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</c:dLbl>
            <c:numFmt formatCode="0.00%" sourceLinked="0"/>
            <c:txPr>
              <a:bodyPr/>
              <a:lstStyle/>
              <a:p>
                <a:pPr>
                  <a:defRPr sz="1100"/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(Лист2!$C$9,Лист2!$C$26,Лист2!$C$33,Лист2!$C$38,Лист2!$C$47,Лист2!$C$61,Лист2!$C$91)</c:f>
              <c:strCache>
                <c:ptCount val="7"/>
                <c:pt idx="0">
                  <c:v>Податок та збір на доходи фізичних осіб</c:v>
                </c:pt>
                <c:pt idx="1">
                  <c:v>Внутрішні податки на товари та послуги  </c:v>
                </c:pt>
                <c:pt idx="2">
                  <c:v>Податок на нерухоме майно, відмінне від земельної ділянки</c:v>
                </c:pt>
                <c:pt idx="3">
                  <c:v>Плата за землю</c:v>
                </c:pt>
                <c:pt idx="4">
                  <c:v>Єдиний податок  </c:v>
                </c:pt>
                <c:pt idx="5">
                  <c:v>Плата за надання адміністративних послуг</c:v>
                </c:pt>
                <c:pt idx="6">
                  <c:v>Інші надходження</c:v>
                </c:pt>
              </c:strCache>
            </c:strRef>
          </c:cat>
          <c:val>
            <c:numRef>
              <c:f>(Лист2!$E$9,Лист2!$E$26,Лист2!$E$33,Лист2!$E$38,Лист2!$E$47,Лист2!$E$61,Лист2!$E$91)</c:f>
              <c:numCache>
                <c:formatCode>#,##0.0</c:formatCode>
                <c:ptCount val="7"/>
                <c:pt idx="0">
                  <c:v>82103.154649999997</c:v>
                </c:pt>
                <c:pt idx="1">
                  <c:v>3831.6054199999999</c:v>
                </c:pt>
                <c:pt idx="2">
                  <c:v>3059.4848200000001</c:v>
                </c:pt>
                <c:pt idx="3">
                  <c:v>9501.5957799999996</c:v>
                </c:pt>
                <c:pt idx="4">
                  <c:v>29088.555250000001</c:v>
                </c:pt>
                <c:pt idx="5">
                  <c:v>2788.9360700000002</c:v>
                </c:pt>
                <c:pt idx="6">
                  <c:v>1294.63986</c:v>
                </c:pt>
              </c:numCache>
            </c:numRef>
          </c:val>
        </c:ser>
        <c:ser>
          <c:idx val="0"/>
          <c:order val="0"/>
          <c:explosion val="25"/>
          <c:cat>
            <c:strRef>
              <c:f>(Лист2!$C$9,Лист2!$C$26,Лист2!$C$33,Лист2!$C$38,Лист2!$C$47,Лист2!$C$61,Лист2!$C$91)</c:f>
              <c:strCache>
                <c:ptCount val="7"/>
                <c:pt idx="0">
                  <c:v>Податок та збір на доходи фізичних осіб</c:v>
                </c:pt>
                <c:pt idx="1">
                  <c:v>Внутрішні податки на товари та послуги  </c:v>
                </c:pt>
                <c:pt idx="2">
                  <c:v>Податок на нерухоме майно, відмінне від земельної ділянки</c:v>
                </c:pt>
                <c:pt idx="3">
                  <c:v>Плата за землю</c:v>
                </c:pt>
                <c:pt idx="4">
                  <c:v>Єдиний податок  </c:v>
                </c:pt>
                <c:pt idx="5">
                  <c:v>Плата за надання адміністративних послуг</c:v>
                </c:pt>
                <c:pt idx="6">
                  <c:v>Інші надходження</c:v>
                </c:pt>
              </c:strCache>
            </c:strRef>
          </c:cat>
          <c:val>
            <c:numRef>
              <c:f>(Лист2!$D$9,Лист2!$D$26,Лист2!$D$33,Лист2!$D$38,Лист2!$D$47,Лист2!$D$61,Лист2!$D$91)</c:f>
              <c:numCache>
                <c:formatCode>#,##0.0</c:formatCode>
                <c:ptCount val="7"/>
                <c:pt idx="0">
                  <c:v>79528.149999999994</c:v>
                </c:pt>
                <c:pt idx="1">
                  <c:v>3691</c:v>
                </c:pt>
                <c:pt idx="2">
                  <c:v>3000.7</c:v>
                </c:pt>
                <c:pt idx="3">
                  <c:v>9342.7000000000007</c:v>
                </c:pt>
                <c:pt idx="4">
                  <c:v>28737.7</c:v>
                </c:pt>
                <c:pt idx="5">
                  <c:v>2663.1</c:v>
                </c:pt>
                <c:pt idx="6">
                  <c:v>1122.5000000000002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660400</xdr:colOff>
      <xdr:row>6</xdr:row>
      <xdr:rowOff>38100</xdr:rowOff>
    </xdr:from>
    <xdr:to>
      <xdr:col>20</xdr:col>
      <xdr:colOff>109220</xdr:colOff>
      <xdr:row>14</xdr:row>
      <xdr:rowOff>304800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view="pageBreakPreview" topLeftCell="A97" zoomScale="71" zoomScaleNormal="75" zoomScaleSheetLayoutView="71" workbookViewId="0">
      <selection activeCell="E5" sqref="E5"/>
    </sheetView>
  </sheetViews>
  <sheetFormatPr defaultRowHeight="12.75" x14ac:dyDescent="0.2"/>
  <cols>
    <col min="1" max="1" width="17" customWidth="1"/>
    <col min="2" max="2" width="73.7109375" customWidth="1"/>
    <col min="3" max="3" width="20.5703125" hidden="1" customWidth="1"/>
    <col min="4" max="4" width="27.5703125" customWidth="1"/>
    <col min="5" max="5" width="26.7109375" customWidth="1"/>
    <col min="6" max="6" width="24.140625" style="51" customWidth="1"/>
    <col min="7" max="7" width="21.28515625" customWidth="1"/>
    <col min="8" max="8" width="20.7109375" customWidth="1"/>
    <col min="9" max="9" width="15.7109375" customWidth="1"/>
    <col min="10" max="10" width="16.5703125" customWidth="1"/>
    <col min="12" max="12" width="16" customWidth="1"/>
  </cols>
  <sheetData>
    <row r="1" spans="1:12" ht="38.450000000000003" customHeight="1" x14ac:dyDescent="0.2">
      <c r="A1" s="2"/>
      <c r="B1" s="2"/>
      <c r="C1" s="2"/>
      <c r="D1" s="2"/>
      <c r="E1" s="2"/>
      <c r="F1" s="155"/>
      <c r="G1" s="2"/>
      <c r="H1" s="2"/>
      <c r="I1" s="182" t="s">
        <v>81</v>
      </c>
    </row>
    <row r="2" spans="1:12" ht="25.9" customHeight="1" x14ac:dyDescent="0.2">
      <c r="A2" s="10"/>
      <c r="B2" s="212" t="s">
        <v>86</v>
      </c>
      <c r="C2" s="212"/>
      <c r="D2" s="212"/>
      <c r="E2" s="212"/>
      <c r="F2" s="212"/>
      <c r="G2" s="212"/>
      <c r="H2" s="212"/>
      <c r="I2" s="212"/>
      <c r="J2" s="212"/>
    </row>
    <row r="3" spans="1:12" ht="22.15" customHeight="1" x14ac:dyDescent="0.35">
      <c r="A3" s="10"/>
      <c r="B3" s="70"/>
      <c r="C3" s="70"/>
      <c r="D3" s="70" t="s">
        <v>112</v>
      </c>
      <c r="E3" s="70"/>
      <c r="F3" s="158"/>
      <c r="G3" s="70"/>
      <c r="H3" s="70"/>
      <c r="I3" s="70"/>
      <c r="J3" s="70"/>
    </row>
    <row r="4" spans="1:12" ht="21.75" customHeight="1" thickBot="1" x14ac:dyDescent="0.25">
      <c r="A4" s="8"/>
      <c r="B4" s="8"/>
      <c r="C4" s="8"/>
      <c r="D4" s="8"/>
      <c r="E4" s="8"/>
      <c r="F4" s="153"/>
      <c r="G4" s="8"/>
      <c r="H4" s="8"/>
      <c r="J4" s="24" t="s">
        <v>85</v>
      </c>
    </row>
    <row r="5" spans="1:12" ht="141.6" customHeight="1" thickBot="1" x14ac:dyDescent="0.25">
      <c r="A5" s="71" t="s">
        <v>0</v>
      </c>
      <c r="B5" s="72" t="s">
        <v>1</v>
      </c>
      <c r="C5" s="73" t="s">
        <v>2</v>
      </c>
      <c r="D5" s="73" t="s">
        <v>77</v>
      </c>
      <c r="E5" s="73" t="s">
        <v>78</v>
      </c>
      <c r="F5" s="159" t="s">
        <v>79</v>
      </c>
      <c r="G5" s="73" t="s">
        <v>106</v>
      </c>
      <c r="H5" s="73" t="s">
        <v>109</v>
      </c>
      <c r="I5" s="74" t="s">
        <v>110</v>
      </c>
      <c r="J5" s="75" t="s">
        <v>96</v>
      </c>
    </row>
    <row r="6" spans="1:12" s="4" customFormat="1" ht="21" customHeight="1" thickBot="1" x14ac:dyDescent="0.25">
      <c r="A6" s="71" t="s">
        <v>75</v>
      </c>
      <c r="B6" s="72" t="s">
        <v>76</v>
      </c>
      <c r="C6" s="73"/>
      <c r="D6" s="73">
        <v>1</v>
      </c>
      <c r="E6" s="73">
        <v>2</v>
      </c>
      <c r="F6" s="160">
        <v>3</v>
      </c>
      <c r="G6" s="72">
        <v>4</v>
      </c>
      <c r="H6" s="72">
        <v>5</v>
      </c>
      <c r="I6" s="76">
        <v>6</v>
      </c>
      <c r="J6" s="77">
        <v>7</v>
      </c>
    </row>
    <row r="7" spans="1:12" s="1" customFormat="1" ht="30" customHeight="1" thickBot="1" x14ac:dyDescent="0.35">
      <c r="A7" s="71">
        <v>10000000</v>
      </c>
      <c r="B7" s="173" t="s">
        <v>3</v>
      </c>
      <c r="C7" s="79">
        <v>113590000</v>
      </c>
      <c r="D7" s="196">
        <v>124593.05</v>
      </c>
      <c r="E7" s="196">
        <v>124593.05</v>
      </c>
      <c r="F7" s="200">
        <v>127898.70388999999</v>
      </c>
      <c r="G7" s="162">
        <f>F7-E7</f>
        <v>3305.6538899999869</v>
      </c>
      <c r="H7" s="80">
        <f>F7/E7</f>
        <v>1.0265316074211202</v>
      </c>
      <c r="I7" s="218">
        <f>F7/F101</f>
        <v>0.48370287057310124</v>
      </c>
      <c r="J7" s="219">
        <f>F7/F100</f>
        <v>0.97137293217902621</v>
      </c>
    </row>
    <row r="8" spans="1:12" ht="45.75" customHeight="1" x14ac:dyDescent="0.35">
      <c r="A8" s="81">
        <v>11000000</v>
      </c>
      <c r="B8" s="82" t="s">
        <v>4</v>
      </c>
      <c r="C8" s="83">
        <v>71615000</v>
      </c>
      <c r="D8" s="186">
        <v>79562.149999999994</v>
      </c>
      <c r="E8" s="186">
        <v>79562.149999999994</v>
      </c>
      <c r="F8" s="201">
        <v>82157.22864999999</v>
      </c>
      <c r="G8" s="163">
        <f t="shared" ref="G8:G79" si="0">F8-E8</f>
        <v>2595.0786499999958</v>
      </c>
      <c r="H8" s="84">
        <f t="shared" ref="H8:H73" si="1">F8/E8</f>
        <v>1.0326170000433623</v>
      </c>
      <c r="I8" s="220">
        <f>F8/F101</f>
        <v>0.31071219744739537</v>
      </c>
      <c r="J8" s="221">
        <f>F8/F100</f>
        <v>0.62397276646439048</v>
      </c>
    </row>
    <row r="9" spans="1:12" s="6" customFormat="1" ht="26.25" customHeight="1" x14ac:dyDescent="0.2">
      <c r="A9" s="85">
        <v>11010000</v>
      </c>
      <c r="B9" s="184" t="s">
        <v>5</v>
      </c>
      <c r="C9" s="93">
        <v>71585000</v>
      </c>
      <c r="D9" s="195">
        <v>79528.149999999994</v>
      </c>
      <c r="E9" s="195">
        <v>79528.149999999994</v>
      </c>
      <c r="F9" s="204">
        <v>82103.154649999997</v>
      </c>
      <c r="G9" s="165">
        <f t="shared" si="0"/>
        <v>2575.0046500000026</v>
      </c>
      <c r="H9" s="88">
        <f t="shared" si="1"/>
        <v>1.0323785307466602</v>
      </c>
      <c r="I9" s="222">
        <f>F9/F101</f>
        <v>0.31050769381891558</v>
      </c>
      <c r="J9" s="223">
        <f>F9/F100</f>
        <v>0.62356208192782303</v>
      </c>
    </row>
    <row r="10" spans="1:12" ht="72" customHeight="1" x14ac:dyDescent="0.35">
      <c r="A10" s="89">
        <v>11010100</v>
      </c>
      <c r="B10" s="90" t="s">
        <v>6</v>
      </c>
      <c r="C10" s="91">
        <v>56800000</v>
      </c>
      <c r="D10" s="185">
        <v>63548.15</v>
      </c>
      <c r="E10" s="185">
        <v>63548.15</v>
      </c>
      <c r="F10" s="202">
        <v>64948.016149999996</v>
      </c>
      <c r="G10" s="164">
        <f t="shared" si="0"/>
        <v>1399.8661499999944</v>
      </c>
      <c r="H10" s="92">
        <f t="shared" si="1"/>
        <v>1.0220284327710563</v>
      </c>
      <c r="I10" s="224">
        <f>F10/F101</f>
        <v>0.24562830501239677</v>
      </c>
      <c r="J10" s="225">
        <f>F10/F100</f>
        <v>0.49327118233423289</v>
      </c>
      <c r="L10" s="149"/>
    </row>
    <row r="11" spans="1:12" ht="117" customHeight="1" x14ac:dyDescent="0.35">
      <c r="A11" s="89">
        <v>11010200</v>
      </c>
      <c r="B11" s="90" t="s">
        <v>7</v>
      </c>
      <c r="C11" s="91">
        <v>1630000</v>
      </c>
      <c r="D11" s="185">
        <v>1180</v>
      </c>
      <c r="E11" s="185">
        <v>1180</v>
      </c>
      <c r="F11" s="202">
        <v>1199.69136</v>
      </c>
      <c r="G11" s="164">
        <f t="shared" si="0"/>
        <v>19.691360000000032</v>
      </c>
      <c r="H11" s="92">
        <f t="shared" si="1"/>
        <v>1.016687593220339</v>
      </c>
      <c r="I11" s="224">
        <f>F11/F101</f>
        <v>4.5371386650863415E-3</v>
      </c>
      <c r="J11" s="225">
        <f>F11/F100</f>
        <v>9.1114896291310948E-3</v>
      </c>
    </row>
    <row r="12" spans="1:12" ht="76.5" customHeight="1" x14ac:dyDescent="0.35">
      <c r="A12" s="89">
        <v>11010400</v>
      </c>
      <c r="B12" s="90" t="s">
        <v>8</v>
      </c>
      <c r="C12" s="91">
        <v>12400000</v>
      </c>
      <c r="D12" s="185">
        <v>13430</v>
      </c>
      <c r="E12" s="185">
        <v>13430</v>
      </c>
      <c r="F12" s="202">
        <v>14498.97084</v>
      </c>
      <c r="G12" s="164">
        <f t="shared" si="0"/>
        <v>1068.97084</v>
      </c>
      <c r="H12" s="92">
        <f t="shared" si="1"/>
        <v>1.0795957438570365</v>
      </c>
      <c r="I12" s="224">
        <f>F12/F101</f>
        <v>5.4833970965768551E-2</v>
      </c>
      <c r="J12" s="225">
        <f>F12/F100</f>
        <v>0.11011767430060859</v>
      </c>
    </row>
    <row r="13" spans="1:12" ht="75.75" customHeight="1" x14ac:dyDescent="0.35">
      <c r="A13" s="89">
        <v>11010500</v>
      </c>
      <c r="B13" s="90" t="s">
        <v>9</v>
      </c>
      <c r="C13" s="91">
        <v>755000</v>
      </c>
      <c r="D13" s="185">
        <v>1370</v>
      </c>
      <c r="E13" s="185">
        <v>1370</v>
      </c>
      <c r="F13" s="202">
        <v>1456.4762999999998</v>
      </c>
      <c r="G13" s="164">
        <f t="shared" si="0"/>
        <v>86.47629999999981</v>
      </c>
      <c r="H13" s="92">
        <f t="shared" si="1"/>
        <v>1.0631213868613136</v>
      </c>
      <c r="I13" s="224">
        <f>F13/F101</f>
        <v>5.508279175663891E-3</v>
      </c>
      <c r="J13" s="225">
        <f>F13/F100</f>
        <v>1.1061735663850433E-2</v>
      </c>
    </row>
    <row r="14" spans="1:12" s="5" customFormat="1" ht="24.75" customHeight="1" x14ac:dyDescent="0.35">
      <c r="A14" s="85">
        <v>11020000</v>
      </c>
      <c r="B14" s="86" t="s">
        <v>10</v>
      </c>
      <c r="C14" s="87">
        <v>30000</v>
      </c>
      <c r="D14" s="195">
        <v>34</v>
      </c>
      <c r="E14" s="195">
        <v>34</v>
      </c>
      <c r="F14" s="202">
        <v>54.073999999999998</v>
      </c>
      <c r="G14" s="165">
        <f t="shared" si="0"/>
        <v>20.073999999999998</v>
      </c>
      <c r="H14" s="88">
        <f t="shared" si="1"/>
        <v>1.5904117647058822</v>
      </c>
      <c r="I14" s="222">
        <f>F14/F101</f>
        <v>2.0450362847981068E-4</v>
      </c>
      <c r="J14" s="225">
        <f>F14/F100</f>
        <v>4.1068453656750085E-4</v>
      </c>
    </row>
    <row r="15" spans="1:12" ht="52.5" customHeight="1" x14ac:dyDescent="0.35">
      <c r="A15" s="89">
        <v>11020200</v>
      </c>
      <c r="B15" s="90" t="s">
        <v>11</v>
      </c>
      <c r="C15" s="91">
        <v>30000</v>
      </c>
      <c r="D15" s="185">
        <v>34</v>
      </c>
      <c r="E15" s="185">
        <v>34</v>
      </c>
      <c r="F15" s="202">
        <v>54.073999999999998</v>
      </c>
      <c r="G15" s="164">
        <f t="shared" si="0"/>
        <v>20.073999999999998</v>
      </c>
      <c r="H15" s="92">
        <f t="shared" si="1"/>
        <v>1.5904117647058822</v>
      </c>
      <c r="I15" s="224">
        <f>F15/F101</f>
        <v>2.0450362847981068E-4</v>
      </c>
      <c r="J15" s="225">
        <f>F15/F100</f>
        <v>4.1068453656750085E-4</v>
      </c>
    </row>
    <row r="16" spans="1:12" s="5" customFormat="1" ht="51.75" customHeight="1" x14ac:dyDescent="0.35">
      <c r="A16" s="85">
        <v>13000000</v>
      </c>
      <c r="B16" s="86" t="s">
        <v>12</v>
      </c>
      <c r="C16" s="87">
        <v>14000</v>
      </c>
      <c r="D16" s="195">
        <v>73.2</v>
      </c>
      <c r="E16" s="195">
        <v>73.2</v>
      </c>
      <c r="F16" s="202">
        <v>73.578969999999998</v>
      </c>
      <c r="G16" s="165">
        <f t="shared" si="0"/>
        <v>0.37896999999999537</v>
      </c>
      <c r="H16" s="88">
        <f t="shared" si="1"/>
        <v>1.0051771857923497</v>
      </c>
      <c r="I16" s="222">
        <f>F16/F101</f>
        <v>2.7826989578738648E-4</v>
      </c>
      <c r="J16" s="223">
        <f>F16/F100</f>
        <v>5.5882208077013076E-4</v>
      </c>
    </row>
    <row r="17" spans="1:10" ht="47.25" customHeight="1" x14ac:dyDescent="0.35">
      <c r="A17" s="89">
        <v>13010000</v>
      </c>
      <c r="B17" s="90" t="s">
        <v>13</v>
      </c>
      <c r="C17" s="91">
        <v>0</v>
      </c>
      <c r="D17" s="185">
        <v>56.8</v>
      </c>
      <c r="E17" s="185">
        <v>56.8</v>
      </c>
      <c r="F17" s="202">
        <v>57.112169999999999</v>
      </c>
      <c r="G17" s="164">
        <f t="shared" si="0"/>
        <v>0.31217000000000183</v>
      </c>
      <c r="H17" s="92">
        <f t="shared" si="1"/>
        <v>1.0054959507042254</v>
      </c>
      <c r="I17" s="224">
        <f>F17/F101</f>
        <v>2.159937492206197E-4</v>
      </c>
      <c r="J17" s="225">
        <f>F17/F100</f>
        <v>4.3375901669590424E-4</v>
      </c>
    </row>
    <row r="18" spans="1:10" ht="98.25" customHeight="1" x14ac:dyDescent="0.35">
      <c r="A18" s="89">
        <v>13010100</v>
      </c>
      <c r="B18" s="90" t="s">
        <v>14</v>
      </c>
      <c r="C18" s="91">
        <v>0</v>
      </c>
      <c r="D18" s="185">
        <v>7.7</v>
      </c>
      <c r="E18" s="185">
        <v>7.7</v>
      </c>
      <c r="F18" s="202">
        <v>7.9331700000000005</v>
      </c>
      <c r="G18" s="164">
        <f t="shared" si="0"/>
        <v>0.23317000000000032</v>
      </c>
      <c r="H18" s="88">
        <f t="shared" si="1"/>
        <v>1.0302818181818183</v>
      </c>
      <c r="I18" s="224">
        <f>F18/F101</f>
        <v>3.0002626962073822E-5</v>
      </c>
      <c r="J18" s="225">
        <f>F18/F100</f>
        <v>6.02513267921959E-5</v>
      </c>
    </row>
    <row r="19" spans="1:10" ht="127.5" customHeight="1" x14ac:dyDescent="0.35">
      <c r="A19" s="89">
        <v>13010200</v>
      </c>
      <c r="B19" s="90" t="s">
        <v>15</v>
      </c>
      <c r="C19" s="91">
        <v>0</v>
      </c>
      <c r="D19" s="185">
        <v>49.1</v>
      </c>
      <c r="E19" s="185">
        <v>49.1</v>
      </c>
      <c r="F19" s="202">
        <v>49.179000000000002</v>
      </c>
      <c r="G19" s="164">
        <f t="shared" si="0"/>
        <v>7.9000000000000625E-2</v>
      </c>
      <c r="H19" s="92">
        <f t="shared" si="1"/>
        <v>1.0016089613034624</v>
      </c>
      <c r="I19" s="224">
        <f>F19/F101</f>
        <v>1.8599112225854589E-4</v>
      </c>
      <c r="J19" s="225">
        <f>F19/F100</f>
        <v>3.7350768990370835E-4</v>
      </c>
    </row>
    <row r="20" spans="1:10" ht="45" customHeight="1" x14ac:dyDescent="0.35">
      <c r="A20" s="89">
        <v>13020000</v>
      </c>
      <c r="B20" s="90" t="s">
        <v>97</v>
      </c>
      <c r="C20" s="91"/>
      <c r="D20" s="185">
        <v>0.5</v>
      </c>
      <c r="E20" s="185">
        <v>0.5</v>
      </c>
      <c r="F20" s="202">
        <v>0.53533000000000008</v>
      </c>
      <c r="G20" s="164">
        <f t="shared" ref="G20:G21" si="2">F20-E20</f>
        <v>3.5330000000000084E-2</v>
      </c>
      <c r="H20" s="92">
        <f t="shared" si="1"/>
        <v>1.0706600000000002</v>
      </c>
      <c r="I20" s="224">
        <f>F20/F101</f>
        <v>2.0245760889539718E-6</v>
      </c>
      <c r="J20" s="225">
        <f>F20/F101</f>
        <v>2.0245760889539718E-6</v>
      </c>
    </row>
    <row r="21" spans="1:10" ht="72" customHeight="1" x14ac:dyDescent="0.35">
      <c r="A21" s="89">
        <v>13020400</v>
      </c>
      <c r="B21" s="90" t="s">
        <v>98</v>
      </c>
      <c r="C21" s="91"/>
      <c r="D21" s="185">
        <v>0.5</v>
      </c>
      <c r="E21" s="185">
        <v>0.5</v>
      </c>
      <c r="F21" s="202">
        <v>0.53533000000000008</v>
      </c>
      <c r="G21" s="164">
        <f t="shared" si="2"/>
        <v>3.5330000000000084E-2</v>
      </c>
      <c r="H21" s="92">
        <f t="shared" si="1"/>
        <v>1.0706600000000002</v>
      </c>
      <c r="I21" s="224">
        <f>F21/F101</f>
        <v>2.0245760889539718E-6</v>
      </c>
      <c r="J21" s="225">
        <f>F21/F100</f>
        <v>4.0657571653785607E-6</v>
      </c>
    </row>
    <row r="22" spans="1:10" ht="50.25" customHeight="1" x14ac:dyDescent="0.35">
      <c r="A22" s="89">
        <v>13030000</v>
      </c>
      <c r="B22" s="90" t="s">
        <v>16</v>
      </c>
      <c r="C22" s="91">
        <v>14000</v>
      </c>
      <c r="D22" s="185">
        <v>15.9</v>
      </c>
      <c r="E22" s="185">
        <v>15.9</v>
      </c>
      <c r="F22" s="202">
        <v>15.931469999999999</v>
      </c>
      <c r="G22" s="164">
        <f t="shared" si="0"/>
        <v>3.1469999999998777E-2</v>
      </c>
      <c r="H22" s="92">
        <f t="shared" si="1"/>
        <v>1.0019792452830187</v>
      </c>
      <c r="I22" s="224">
        <f>F22/F101</f>
        <v>6.0251570477812799E-5</v>
      </c>
      <c r="J22" s="225">
        <f>F22/F100</f>
        <v>1.2099730690884793E-4</v>
      </c>
    </row>
    <row r="23" spans="1:10" ht="50.25" customHeight="1" x14ac:dyDescent="0.35">
      <c r="A23" s="89">
        <v>13030100</v>
      </c>
      <c r="B23" s="90" t="s">
        <v>17</v>
      </c>
      <c r="C23" s="91">
        <v>14000</v>
      </c>
      <c r="D23" s="185">
        <v>15.9</v>
      </c>
      <c r="E23" s="185">
        <v>15.9</v>
      </c>
      <c r="F23" s="202">
        <v>15.931469999999999</v>
      </c>
      <c r="G23" s="164">
        <f t="shared" si="0"/>
        <v>3.1469999999998777E-2</v>
      </c>
      <c r="H23" s="92">
        <f t="shared" si="1"/>
        <v>1.0019792452830187</v>
      </c>
      <c r="I23" s="224">
        <f>F23/F101</f>
        <v>6.0251570477812799E-5</v>
      </c>
      <c r="J23" s="225">
        <f>F23/F100</f>
        <v>1.2099730690884793E-4</v>
      </c>
    </row>
    <row r="24" spans="1:10" ht="47.25" hidden="1" customHeight="1" x14ac:dyDescent="0.35">
      <c r="A24" s="89">
        <v>13040000</v>
      </c>
      <c r="B24" s="90" t="s">
        <v>99</v>
      </c>
      <c r="C24" s="91"/>
      <c r="D24" s="185">
        <v>0</v>
      </c>
      <c r="E24" s="185">
        <v>0</v>
      </c>
      <c r="F24" s="202">
        <v>0</v>
      </c>
      <c r="G24" s="164">
        <f t="shared" si="0"/>
        <v>0</v>
      </c>
      <c r="H24" s="92" t="e">
        <f t="shared" si="1"/>
        <v>#DIV/0!</v>
      </c>
      <c r="I24" s="224">
        <f>F24/F101</f>
        <v>0</v>
      </c>
      <c r="J24" s="225">
        <f>F24/F100</f>
        <v>0</v>
      </c>
    </row>
    <row r="25" spans="1:10" ht="71.25" hidden="1" customHeight="1" x14ac:dyDescent="0.35">
      <c r="A25" s="89">
        <v>13040100</v>
      </c>
      <c r="B25" s="90" t="s">
        <v>100</v>
      </c>
      <c r="C25" s="136"/>
      <c r="D25" s="185">
        <v>0</v>
      </c>
      <c r="E25" s="185">
        <v>0</v>
      </c>
      <c r="F25" s="202">
        <v>0</v>
      </c>
      <c r="G25" s="164">
        <f t="shared" si="0"/>
        <v>0</v>
      </c>
      <c r="H25" s="92" t="e">
        <f t="shared" si="1"/>
        <v>#DIV/0!</v>
      </c>
      <c r="I25" s="224">
        <f>F25/F101</f>
        <v>0</v>
      </c>
      <c r="J25" s="225">
        <f>F25/F100</f>
        <v>0</v>
      </c>
    </row>
    <row r="26" spans="1:10" s="6" customFormat="1" ht="25.9" customHeight="1" x14ac:dyDescent="0.2">
      <c r="A26" s="85">
        <v>14000000</v>
      </c>
      <c r="B26" s="183" t="s">
        <v>18</v>
      </c>
      <c r="C26" s="93">
        <v>3500000</v>
      </c>
      <c r="D26" s="195">
        <v>3691</v>
      </c>
      <c r="E26" s="195">
        <v>3691</v>
      </c>
      <c r="F26" s="204">
        <v>3831.6054199999999</v>
      </c>
      <c r="G26" s="165">
        <f t="shared" si="0"/>
        <v>140.60541999999987</v>
      </c>
      <c r="H26" s="88">
        <f t="shared" si="1"/>
        <v>1.0380941262530479</v>
      </c>
      <c r="I26" s="222">
        <f>F26/F101</f>
        <v>1.4490831292172004E-2</v>
      </c>
      <c r="J26" s="223">
        <f>F26/F100</f>
        <v>2.9100512191112631E-2</v>
      </c>
    </row>
    <row r="27" spans="1:10" ht="44.25" customHeight="1" x14ac:dyDescent="0.35">
      <c r="A27" s="89">
        <v>14020000</v>
      </c>
      <c r="B27" s="90" t="s">
        <v>19</v>
      </c>
      <c r="C27" s="91">
        <v>600000</v>
      </c>
      <c r="D27" s="185">
        <v>611</v>
      </c>
      <c r="E27" s="185">
        <v>611</v>
      </c>
      <c r="F27" s="202">
        <v>638.19812999999999</v>
      </c>
      <c r="G27" s="164">
        <f t="shared" si="0"/>
        <v>27.198129999999992</v>
      </c>
      <c r="H27" s="92">
        <f t="shared" si="1"/>
        <v>1.0445141243862521</v>
      </c>
      <c r="I27" s="224">
        <f>F27/F101</f>
        <v>2.4136152915269801E-3</v>
      </c>
      <c r="J27" s="225">
        <f>F27/F9</f>
        <v>7.7731255604074406E-3</v>
      </c>
    </row>
    <row r="28" spans="1:10" ht="28.5" customHeight="1" x14ac:dyDescent="0.35">
      <c r="A28" s="89">
        <v>14021900</v>
      </c>
      <c r="B28" s="90" t="s">
        <v>20</v>
      </c>
      <c r="C28" s="91">
        <v>600000</v>
      </c>
      <c r="D28" s="185">
        <v>611</v>
      </c>
      <c r="E28" s="185">
        <v>611</v>
      </c>
      <c r="F28" s="202">
        <v>638.19812999999999</v>
      </c>
      <c r="G28" s="164">
        <f t="shared" si="0"/>
        <v>27.198129999999992</v>
      </c>
      <c r="H28" s="92">
        <f t="shared" si="1"/>
        <v>1.0445141243862521</v>
      </c>
      <c r="I28" s="224">
        <f>F28/F101</f>
        <v>2.4136152915269801E-3</v>
      </c>
      <c r="J28" s="225">
        <f>F28/F100</f>
        <v>4.8470263575340396E-3</v>
      </c>
    </row>
    <row r="29" spans="1:10" ht="71.25" customHeight="1" x14ac:dyDescent="0.35">
      <c r="A29" s="89">
        <v>14030000</v>
      </c>
      <c r="B29" s="90" t="s">
        <v>21</v>
      </c>
      <c r="C29" s="91">
        <v>2000000</v>
      </c>
      <c r="D29" s="185">
        <v>2080</v>
      </c>
      <c r="E29" s="185">
        <v>2080</v>
      </c>
      <c r="F29" s="202">
        <v>2168.3143999999998</v>
      </c>
      <c r="G29" s="164">
        <f t="shared" si="0"/>
        <v>88.31439999999975</v>
      </c>
      <c r="H29" s="92">
        <f t="shared" si="1"/>
        <v>1.042458846153846</v>
      </c>
      <c r="I29" s="224">
        <f>F29/F101</f>
        <v>8.2003950601957244E-3</v>
      </c>
      <c r="J29" s="225">
        <f>F29/F100</f>
        <v>1.6468047388701383E-2</v>
      </c>
    </row>
    <row r="30" spans="1:10" ht="23.25" x14ac:dyDescent="0.35">
      <c r="A30" s="89">
        <v>14031900</v>
      </c>
      <c r="B30" s="90" t="s">
        <v>20</v>
      </c>
      <c r="C30" s="91">
        <v>2000000</v>
      </c>
      <c r="D30" s="185">
        <v>2080</v>
      </c>
      <c r="E30" s="185">
        <v>2080</v>
      </c>
      <c r="F30" s="202">
        <v>2168.3143999999998</v>
      </c>
      <c r="G30" s="164">
        <f t="shared" si="0"/>
        <v>88.31439999999975</v>
      </c>
      <c r="H30" s="92">
        <f t="shared" si="1"/>
        <v>1.042458846153846</v>
      </c>
      <c r="I30" s="224">
        <f>F30/F101</f>
        <v>8.2003950601957244E-3</v>
      </c>
      <c r="J30" s="225">
        <f>F30/F100</f>
        <v>1.6468047388701383E-2</v>
      </c>
    </row>
    <row r="31" spans="1:10" ht="73.5" customHeight="1" x14ac:dyDescent="0.35">
      <c r="A31" s="89">
        <v>14040000</v>
      </c>
      <c r="B31" s="90" t="s">
        <v>22</v>
      </c>
      <c r="C31" s="91">
        <v>900000</v>
      </c>
      <c r="D31" s="185">
        <v>1000</v>
      </c>
      <c r="E31" s="185">
        <v>1000</v>
      </c>
      <c r="F31" s="202">
        <v>1025.0928900000001</v>
      </c>
      <c r="G31" s="164">
        <f t="shared" si="0"/>
        <v>25.092890000000125</v>
      </c>
      <c r="H31" s="92">
        <f t="shared" si="1"/>
        <v>1.02509289</v>
      </c>
      <c r="I31" s="224">
        <f>F31/F101</f>
        <v>3.8768209404493005E-3</v>
      </c>
      <c r="J31" s="225">
        <f>F31/F100</f>
        <v>7.7854384448772084E-3</v>
      </c>
    </row>
    <row r="32" spans="1:10" s="5" customFormat="1" ht="75" customHeight="1" x14ac:dyDescent="0.35">
      <c r="A32" s="85">
        <v>18000000</v>
      </c>
      <c r="B32" s="86" t="s">
        <v>23</v>
      </c>
      <c r="C32" s="87">
        <v>38461000</v>
      </c>
      <c r="D32" s="195">
        <v>41266.699999999997</v>
      </c>
      <c r="E32" s="195">
        <v>41266.699999999997</v>
      </c>
      <c r="F32" s="204">
        <v>41836.290850000005</v>
      </c>
      <c r="G32" s="165">
        <f t="shared" si="0"/>
        <v>569.59085000000778</v>
      </c>
      <c r="H32" s="88">
        <f t="shared" si="1"/>
        <v>1.0138026750382272</v>
      </c>
      <c r="I32" s="222">
        <f>F32/F101</f>
        <v>0.1582215719377465</v>
      </c>
      <c r="J32" s="225">
        <f>F32/F100</f>
        <v>0.31774083144275306</v>
      </c>
    </row>
    <row r="33" spans="1:14" ht="30" customHeight="1" x14ac:dyDescent="0.35">
      <c r="A33" s="89">
        <v>18010000</v>
      </c>
      <c r="B33" s="90" t="s">
        <v>24</v>
      </c>
      <c r="C33" s="91">
        <v>12619000</v>
      </c>
      <c r="D33" s="185">
        <v>12529</v>
      </c>
      <c r="E33" s="185">
        <v>12529</v>
      </c>
      <c r="F33" s="202">
        <v>12747.7356</v>
      </c>
      <c r="G33" s="164">
        <f t="shared" si="0"/>
        <v>218.73559999999998</v>
      </c>
      <c r="H33" s="92">
        <f t="shared" si="1"/>
        <v>1.0174583446404342</v>
      </c>
      <c r="I33" s="224">
        <f>F33/F101</f>
        <v>4.8210936588771992E-2</v>
      </c>
      <c r="J33" s="225">
        <f>F33/F100</f>
        <v>9.6817285334375711E-2</v>
      </c>
    </row>
    <row r="34" spans="1:14" ht="94.5" customHeight="1" x14ac:dyDescent="0.35">
      <c r="A34" s="89">
        <v>18010100</v>
      </c>
      <c r="B34" s="90" t="s">
        <v>25</v>
      </c>
      <c r="C34" s="91">
        <v>71000</v>
      </c>
      <c r="D34" s="185">
        <v>112</v>
      </c>
      <c r="E34" s="185">
        <v>112</v>
      </c>
      <c r="F34" s="202">
        <v>123.57629</v>
      </c>
      <c r="G34" s="164">
        <f t="shared" si="0"/>
        <v>11.57629</v>
      </c>
      <c r="H34" s="92">
        <f t="shared" si="1"/>
        <v>1.1033597321428572</v>
      </c>
      <c r="I34" s="224">
        <f>F34/F101</f>
        <v>4.6735584012784969E-4</v>
      </c>
      <c r="J34" s="225">
        <f>F34/F100</f>
        <v>9.3854479767320877E-4</v>
      </c>
      <c r="L34" s="103"/>
      <c r="N34" s="103"/>
    </row>
    <row r="35" spans="1:14" ht="91.5" customHeight="1" x14ac:dyDescent="0.35">
      <c r="A35" s="89">
        <v>18010200</v>
      </c>
      <c r="B35" s="90" t="s">
        <v>26</v>
      </c>
      <c r="C35" s="91">
        <v>181000</v>
      </c>
      <c r="D35" s="185">
        <v>164</v>
      </c>
      <c r="E35" s="185">
        <v>164</v>
      </c>
      <c r="F35" s="202">
        <v>164.08116000000001</v>
      </c>
      <c r="G35" s="164">
        <f t="shared" si="0"/>
        <v>8.1160000000011223E-2</v>
      </c>
      <c r="H35" s="92">
        <f t="shared" si="1"/>
        <v>1.0004948780487806</v>
      </c>
      <c r="I35" s="224">
        <f>F35/F101</f>
        <v>6.2054208279721079E-4</v>
      </c>
      <c r="J35" s="225">
        <f>F35/F100</f>
        <v>1.2461736722650066E-3</v>
      </c>
    </row>
    <row r="36" spans="1:14" ht="99.75" customHeight="1" x14ac:dyDescent="0.35">
      <c r="A36" s="89">
        <v>18010300</v>
      </c>
      <c r="B36" s="90" t="s">
        <v>27</v>
      </c>
      <c r="C36" s="91">
        <v>979000</v>
      </c>
      <c r="D36" s="185">
        <v>759</v>
      </c>
      <c r="E36" s="185">
        <v>759</v>
      </c>
      <c r="F36" s="202">
        <v>765.33465999999999</v>
      </c>
      <c r="G36" s="164">
        <f t="shared" si="0"/>
        <v>6.3346599999999853</v>
      </c>
      <c r="H36" s="92">
        <f t="shared" si="1"/>
        <v>1.0083460606060606</v>
      </c>
      <c r="I36" s="224">
        <f>F36/F101</f>
        <v>2.8944356802042058E-3</v>
      </c>
      <c r="J36" s="225">
        <f>F36/F100</f>
        <v>5.8126106846385665E-3</v>
      </c>
    </row>
    <row r="37" spans="1:14" ht="94.5" customHeight="1" x14ac:dyDescent="0.35">
      <c r="A37" s="89">
        <v>18010400</v>
      </c>
      <c r="B37" s="90" t="s">
        <v>28</v>
      </c>
      <c r="C37" s="91">
        <v>1843000</v>
      </c>
      <c r="D37" s="185">
        <v>1965.7</v>
      </c>
      <c r="E37" s="185">
        <v>1965.7</v>
      </c>
      <c r="F37" s="202">
        <v>2006.49271</v>
      </c>
      <c r="G37" s="164">
        <f t="shared" si="0"/>
        <v>40.792709999999943</v>
      </c>
      <c r="H37" s="92">
        <f t="shared" si="1"/>
        <v>1.0207522561937223</v>
      </c>
      <c r="I37" s="224">
        <f>F37/F101</f>
        <v>7.5883981157911107E-3</v>
      </c>
      <c r="J37" s="225">
        <f>F37/F100</f>
        <v>1.5239034077974977E-2</v>
      </c>
    </row>
    <row r="38" spans="1:14" ht="20.25" customHeight="1" x14ac:dyDescent="0.35">
      <c r="A38" s="89">
        <v>18010500</v>
      </c>
      <c r="B38" s="90" t="s">
        <v>29</v>
      </c>
      <c r="C38" s="91">
        <v>794000</v>
      </c>
      <c r="D38" s="185">
        <v>1349</v>
      </c>
      <c r="E38" s="185">
        <v>1349</v>
      </c>
      <c r="F38" s="202">
        <v>1384.0924299999999</v>
      </c>
      <c r="G38" s="164">
        <f t="shared" si="0"/>
        <v>35.092429999999922</v>
      </c>
      <c r="H38" s="92">
        <f t="shared" si="1"/>
        <v>1.026013661971831</v>
      </c>
      <c r="I38" s="224">
        <f>F38/F101</f>
        <v>5.2345290543780445E-3</v>
      </c>
      <c r="J38" s="225">
        <f>F38/F100</f>
        <v>1.0511990201966493E-2</v>
      </c>
      <c r="L38" s="103">
        <f>E38+E39+E40+E41</f>
        <v>9342.7000000000007</v>
      </c>
      <c r="M38" s="103">
        <f>F38+F39+F40+F41</f>
        <v>9501.5957799999996</v>
      </c>
      <c r="N38">
        <f>M38/L38*100</f>
        <v>101.70074796365076</v>
      </c>
    </row>
    <row r="39" spans="1:14" ht="23.45" customHeight="1" x14ac:dyDescent="0.35">
      <c r="A39" s="89">
        <v>18010600</v>
      </c>
      <c r="B39" s="90" t="s">
        <v>30</v>
      </c>
      <c r="C39" s="91">
        <v>4394000</v>
      </c>
      <c r="D39" s="185">
        <v>3794</v>
      </c>
      <c r="E39" s="185">
        <v>3794</v>
      </c>
      <c r="F39" s="202">
        <v>3877.0415800000001</v>
      </c>
      <c r="G39" s="164">
        <f t="shared" si="0"/>
        <v>83.041580000000067</v>
      </c>
      <c r="H39" s="92">
        <f t="shared" si="1"/>
        <v>1.021887606747496</v>
      </c>
      <c r="I39" s="224">
        <f>F39/F101</f>
        <v>1.4662667286997414E-2</v>
      </c>
      <c r="J39" s="225">
        <f>F39/F100</f>
        <v>2.944559352988925E-2</v>
      </c>
    </row>
    <row r="40" spans="1:14" ht="23.45" customHeight="1" x14ac:dyDescent="0.35">
      <c r="A40" s="89">
        <v>18010700</v>
      </c>
      <c r="B40" s="90" t="s">
        <v>31</v>
      </c>
      <c r="C40" s="91">
        <v>1200000</v>
      </c>
      <c r="D40" s="185">
        <v>1278.7</v>
      </c>
      <c r="E40" s="185">
        <v>1278.7</v>
      </c>
      <c r="F40" s="202">
        <v>1281.69777</v>
      </c>
      <c r="G40" s="164">
        <f t="shared" si="0"/>
        <v>2.9977699999999459</v>
      </c>
      <c r="H40" s="92">
        <f t="shared" si="1"/>
        <v>1.002344388832408</v>
      </c>
      <c r="I40" s="224">
        <f>F40/F101</f>
        <v>4.8472804782239498E-3</v>
      </c>
      <c r="J40" s="225">
        <f>F40/F100</f>
        <v>9.7343169488487875E-3</v>
      </c>
    </row>
    <row r="41" spans="1:14" ht="23.45" customHeight="1" x14ac:dyDescent="0.35">
      <c r="A41" s="89">
        <v>18010900</v>
      </c>
      <c r="B41" s="90" t="s">
        <v>32</v>
      </c>
      <c r="C41" s="91">
        <v>2930000</v>
      </c>
      <c r="D41" s="185">
        <v>2921</v>
      </c>
      <c r="E41" s="185">
        <v>2921</v>
      </c>
      <c r="F41" s="202">
        <v>2958.7640000000001</v>
      </c>
      <c r="G41" s="164">
        <f t="shared" si="0"/>
        <v>37.764000000000124</v>
      </c>
      <c r="H41" s="92">
        <f t="shared" si="1"/>
        <v>1.0129284491612462</v>
      </c>
      <c r="I41" s="224">
        <f>F41/F101</f>
        <v>1.1189813474413555E-2</v>
      </c>
      <c r="J41" s="225">
        <f>F41/F100</f>
        <v>2.2471402562277715E-2</v>
      </c>
    </row>
    <row r="42" spans="1:14" ht="23.45" customHeight="1" x14ac:dyDescent="0.35">
      <c r="A42" s="239">
        <v>18011000</v>
      </c>
      <c r="B42" s="177" t="s">
        <v>107</v>
      </c>
      <c r="C42" s="91"/>
      <c r="D42" s="185">
        <v>0</v>
      </c>
      <c r="E42" s="185">
        <v>0</v>
      </c>
      <c r="F42" s="202">
        <v>1.04</v>
      </c>
      <c r="G42" s="164">
        <f t="shared" ref="G42" si="3">F42-E42</f>
        <v>1.04</v>
      </c>
      <c r="H42" s="92"/>
      <c r="I42" s="224">
        <f>F42/F101</f>
        <v>3.9331984617191836E-6</v>
      </c>
      <c r="J42" s="225">
        <f>F42/F101</f>
        <v>3.9331984617191836E-6</v>
      </c>
    </row>
    <row r="43" spans="1:14" ht="23.45" customHeight="1" x14ac:dyDescent="0.35">
      <c r="A43" s="89">
        <v>18011100</v>
      </c>
      <c r="B43" s="90" t="s">
        <v>33</v>
      </c>
      <c r="C43" s="91">
        <v>227000</v>
      </c>
      <c r="D43" s="185">
        <v>185.6</v>
      </c>
      <c r="E43" s="185">
        <v>185.6</v>
      </c>
      <c r="F43" s="202">
        <v>185.61500000000001</v>
      </c>
      <c r="G43" s="164">
        <f t="shared" si="0"/>
        <v>1.5000000000014779E-2</v>
      </c>
      <c r="H43" s="92">
        <f t="shared" si="1"/>
        <v>1.0000808189655173</v>
      </c>
      <c r="I43" s="224">
        <f>F43/F101</f>
        <v>7.0198137737692904E-4</v>
      </c>
      <c r="J43" s="225">
        <f>F43/F100</f>
        <v>1.4097202029621754E-3</v>
      </c>
    </row>
    <row r="44" spans="1:14" ht="21.6" hidden="1" customHeight="1" x14ac:dyDescent="0.35">
      <c r="A44" s="89">
        <v>18020000</v>
      </c>
      <c r="B44" s="90" t="s">
        <v>34</v>
      </c>
      <c r="C44" s="91">
        <v>7000</v>
      </c>
      <c r="D44" s="185">
        <v>0</v>
      </c>
      <c r="E44" s="185">
        <v>0</v>
      </c>
      <c r="F44" s="202">
        <v>0</v>
      </c>
      <c r="G44" s="164">
        <f t="shared" si="0"/>
        <v>0</v>
      </c>
      <c r="H44" s="92" t="e">
        <f t="shared" si="1"/>
        <v>#DIV/0!</v>
      </c>
      <c r="I44" s="224"/>
      <c r="J44" s="225"/>
    </row>
    <row r="45" spans="1:14" ht="21.6" hidden="1" customHeight="1" x14ac:dyDescent="0.35">
      <c r="A45" s="89">
        <v>18020100</v>
      </c>
      <c r="B45" s="90" t="s">
        <v>35</v>
      </c>
      <c r="C45" s="91">
        <v>7000</v>
      </c>
      <c r="D45" s="185">
        <v>0</v>
      </c>
      <c r="E45" s="185">
        <v>0</v>
      </c>
      <c r="F45" s="202">
        <v>0</v>
      </c>
      <c r="G45" s="164">
        <f t="shared" si="0"/>
        <v>0</v>
      </c>
      <c r="H45" s="92" t="e">
        <f t="shared" si="1"/>
        <v>#DIV/0!</v>
      </c>
      <c r="I45" s="224"/>
      <c r="J45" s="225"/>
    </row>
    <row r="46" spans="1:14" ht="22.15" customHeight="1" x14ac:dyDescent="0.35">
      <c r="A46" s="89">
        <v>18050000</v>
      </c>
      <c r="B46" s="90" t="s">
        <v>36</v>
      </c>
      <c r="C46" s="91">
        <v>25835000</v>
      </c>
      <c r="D46" s="185">
        <v>28737.7</v>
      </c>
      <c r="E46" s="185">
        <v>28737.7</v>
      </c>
      <c r="F46" s="202">
        <v>29088.555250000001</v>
      </c>
      <c r="G46" s="164">
        <f t="shared" si="0"/>
        <v>350.85525000000052</v>
      </c>
      <c r="H46" s="92">
        <f t="shared" si="1"/>
        <v>1.0122088841486967</v>
      </c>
      <c r="I46" s="224">
        <f>F46/F101</f>
        <v>0.1100106353489745</v>
      </c>
      <c r="J46" s="225">
        <f>F46/F100</f>
        <v>0.22092354610837731</v>
      </c>
    </row>
    <row r="47" spans="1:14" ht="22.15" customHeight="1" x14ac:dyDescent="0.35">
      <c r="A47" s="89">
        <v>18050300</v>
      </c>
      <c r="B47" s="90" t="s">
        <v>37</v>
      </c>
      <c r="C47" s="91">
        <v>365000</v>
      </c>
      <c r="D47" s="185">
        <v>267.7</v>
      </c>
      <c r="E47" s="185">
        <v>267.7</v>
      </c>
      <c r="F47" s="202">
        <v>270.20580000000001</v>
      </c>
      <c r="G47" s="164">
        <f t="shared" si="0"/>
        <v>2.505800000000022</v>
      </c>
      <c r="H47" s="92">
        <f t="shared" si="1"/>
        <v>1.0093604781471797</v>
      </c>
      <c r="I47" s="224">
        <f>F47/F101</f>
        <v>1.0218971508726936E-3</v>
      </c>
      <c r="J47" s="225">
        <f>F47/F100</f>
        <v>2.052175606591908E-3</v>
      </c>
    </row>
    <row r="48" spans="1:14" ht="22.15" customHeight="1" x14ac:dyDescent="0.35">
      <c r="A48" s="89">
        <v>18050400</v>
      </c>
      <c r="B48" s="90" t="s">
        <v>38</v>
      </c>
      <c r="C48" s="91">
        <v>11370000</v>
      </c>
      <c r="D48" s="185">
        <v>13870</v>
      </c>
      <c r="E48" s="185">
        <v>13870</v>
      </c>
      <c r="F48" s="202">
        <v>13954.645060000001</v>
      </c>
      <c r="G48" s="164">
        <f t="shared" si="0"/>
        <v>84.64506000000074</v>
      </c>
      <c r="H48" s="92">
        <f t="shared" si="1"/>
        <v>1.0061027440519106</v>
      </c>
      <c r="I48" s="224">
        <f>F48/F101</f>
        <v>5.2775373542143462E-2</v>
      </c>
      <c r="J48" s="225">
        <f>F48/F100</f>
        <v>0.10598359543274154</v>
      </c>
    </row>
    <row r="49" spans="1:10" ht="135" customHeight="1" thickBot="1" x14ac:dyDescent="0.4">
      <c r="A49" s="89">
        <v>18050500</v>
      </c>
      <c r="B49" s="90" t="s">
        <v>39</v>
      </c>
      <c r="C49" s="91">
        <v>14100000</v>
      </c>
      <c r="D49" s="187">
        <v>14600</v>
      </c>
      <c r="E49" s="187">
        <v>14600</v>
      </c>
      <c r="F49" s="203">
        <v>14863.704390000001</v>
      </c>
      <c r="G49" s="166">
        <f t="shared" si="0"/>
        <v>263.70439000000079</v>
      </c>
      <c r="H49" s="92">
        <f t="shared" si="1"/>
        <v>1.0180619445205481</v>
      </c>
      <c r="I49" s="226">
        <f>F49/F101</f>
        <v>5.6213364655958338E-2</v>
      </c>
      <c r="J49" s="225">
        <f>F49/F100</f>
        <v>0.11288777506904388</v>
      </c>
    </row>
    <row r="50" spans="1:10" s="1" customFormat="1" ht="31.5" customHeight="1" thickBot="1" x14ac:dyDescent="0.35">
      <c r="A50" s="71">
        <v>20000000</v>
      </c>
      <c r="B50" s="78" t="s">
        <v>40</v>
      </c>
      <c r="C50" s="79">
        <v>2145850</v>
      </c>
      <c r="D50" s="196">
        <v>3492.8</v>
      </c>
      <c r="E50" s="196">
        <v>3492.8</v>
      </c>
      <c r="F50" s="200">
        <v>3768.61796</v>
      </c>
      <c r="G50" s="167">
        <f t="shared" si="0"/>
        <v>275.81795999999986</v>
      </c>
      <c r="H50" s="80">
        <f t="shared" si="1"/>
        <v>1.0789675790196975</v>
      </c>
      <c r="I50" s="218">
        <f>F50/F101</f>
        <v>1.4252617656807007E-2</v>
      </c>
      <c r="J50" s="219">
        <f>F50/F100</f>
        <v>2.8622131161048944E-2</v>
      </c>
    </row>
    <row r="51" spans="1:10" s="5" customFormat="1" ht="47.25" customHeight="1" x14ac:dyDescent="0.35">
      <c r="A51" s="94">
        <v>21000000</v>
      </c>
      <c r="B51" s="95" t="s">
        <v>41</v>
      </c>
      <c r="C51" s="96">
        <v>20200</v>
      </c>
      <c r="D51" s="197">
        <v>623.25</v>
      </c>
      <c r="E51" s="197">
        <v>623.25</v>
      </c>
      <c r="F51" s="207">
        <v>756.08166999999992</v>
      </c>
      <c r="G51" s="168">
        <f t="shared" si="0"/>
        <v>132.83166999999992</v>
      </c>
      <c r="H51" s="97">
        <f t="shared" si="1"/>
        <v>1.2131274288006417</v>
      </c>
      <c r="I51" s="227">
        <f>F51/F101</f>
        <v>2.8594415974789143E-3</v>
      </c>
      <c r="J51" s="228">
        <f>F51/F100</f>
        <v>5.7423355078435497E-3</v>
      </c>
    </row>
    <row r="52" spans="1:10" ht="160.5" customHeight="1" x14ac:dyDescent="0.35">
      <c r="A52" s="89">
        <v>21010000</v>
      </c>
      <c r="B52" s="90" t="s">
        <v>83</v>
      </c>
      <c r="C52" s="91">
        <v>20200</v>
      </c>
      <c r="D52" s="185">
        <v>18.95</v>
      </c>
      <c r="E52" s="185">
        <v>18.95</v>
      </c>
      <c r="F52" s="202">
        <v>20.956</v>
      </c>
      <c r="G52" s="164">
        <f t="shared" si="0"/>
        <v>2.0060000000000002</v>
      </c>
      <c r="H52" s="92">
        <f>F52/E52</f>
        <v>1.1058575197889182</v>
      </c>
      <c r="I52" s="224">
        <f>F52/F101</f>
        <v>7.9253949003641535E-5</v>
      </c>
      <c r="J52" s="225">
        <f>F52/F100</f>
        <v>1.591579159727142E-4</v>
      </c>
    </row>
    <row r="53" spans="1:10" ht="91.5" customHeight="1" x14ac:dyDescent="0.35">
      <c r="A53" s="89">
        <v>21010300</v>
      </c>
      <c r="B53" s="90" t="s">
        <v>42</v>
      </c>
      <c r="C53" s="91">
        <v>20200</v>
      </c>
      <c r="D53" s="185">
        <v>18.95</v>
      </c>
      <c r="E53" s="185">
        <v>18.95</v>
      </c>
      <c r="F53" s="202">
        <v>20.956</v>
      </c>
      <c r="G53" s="164">
        <f t="shared" si="0"/>
        <v>2.0060000000000002</v>
      </c>
      <c r="H53" s="92">
        <f t="shared" ref="H53:H58" si="4">F53/E53</f>
        <v>1.1058575197889182</v>
      </c>
      <c r="I53" s="224">
        <f>F53/F101</f>
        <v>7.9253949003641535E-5</v>
      </c>
      <c r="J53" s="225">
        <f>F53/F100</f>
        <v>1.591579159727142E-4</v>
      </c>
    </row>
    <row r="54" spans="1:10" ht="20.25" customHeight="1" x14ac:dyDescent="0.35">
      <c r="A54" s="89">
        <v>21080000</v>
      </c>
      <c r="B54" s="90" t="s">
        <v>43</v>
      </c>
      <c r="C54" s="91">
        <v>0</v>
      </c>
      <c r="D54" s="185">
        <v>604.29999999999995</v>
      </c>
      <c r="E54" s="185">
        <v>604.29999999999995</v>
      </c>
      <c r="F54" s="202">
        <v>735.1256699999999</v>
      </c>
      <c r="G54" s="164">
        <f t="shared" si="0"/>
        <v>130.82566999999995</v>
      </c>
      <c r="H54" s="92">
        <f t="shared" si="4"/>
        <v>1.216491262617905</v>
      </c>
      <c r="I54" s="224">
        <f>F54/F101</f>
        <v>2.7801876484752725E-3</v>
      </c>
      <c r="J54" s="225">
        <f>F54/F100</f>
        <v>5.5831775918708353E-3</v>
      </c>
    </row>
    <row r="55" spans="1:10" ht="115.5" customHeight="1" x14ac:dyDescent="0.35">
      <c r="A55" s="89">
        <v>21080900</v>
      </c>
      <c r="B55" s="90" t="s">
        <v>44</v>
      </c>
      <c r="C55" s="91">
        <v>0</v>
      </c>
      <c r="D55" s="185">
        <v>46</v>
      </c>
      <c r="E55" s="185">
        <v>46</v>
      </c>
      <c r="F55" s="202">
        <v>51.153700000000001</v>
      </c>
      <c r="G55" s="164">
        <f t="shared" si="0"/>
        <v>5.1537000000000006</v>
      </c>
      <c r="H55" s="92">
        <f t="shared" si="4"/>
        <v>1.1120369565217392</v>
      </c>
      <c r="I55" s="224">
        <f>F55/F101</f>
        <v>1.9345928283773519E-4</v>
      </c>
      <c r="J55" s="225">
        <f>F55/F100</f>
        <v>3.8850526275498333E-4</v>
      </c>
    </row>
    <row r="56" spans="1:10" ht="21.75" customHeight="1" x14ac:dyDescent="0.35">
      <c r="A56" s="89">
        <v>21081100</v>
      </c>
      <c r="B56" s="90" t="s">
        <v>45</v>
      </c>
      <c r="C56" s="91">
        <v>0</v>
      </c>
      <c r="D56" s="185">
        <v>442.8</v>
      </c>
      <c r="E56" s="185">
        <v>442.8</v>
      </c>
      <c r="F56" s="202">
        <v>532.70051000000001</v>
      </c>
      <c r="G56" s="164">
        <f t="shared" si="0"/>
        <v>89.900509999999997</v>
      </c>
      <c r="H56" s="92">
        <f t="shared" si="4"/>
        <v>1.2030273486901535</v>
      </c>
      <c r="I56" s="224">
        <f>F56/F101</f>
        <v>2.0146315639317544E-3</v>
      </c>
      <c r="J56" s="225">
        <f>F56/F100</f>
        <v>4.0457865532163581E-3</v>
      </c>
    </row>
    <row r="57" spans="1:10" ht="96" customHeight="1" x14ac:dyDescent="0.35">
      <c r="A57" s="89">
        <v>21081500</v>
      </c>
      <c r="B57" s="90" t="s">
        <v>46</v>
      </c>
      <c r="C57" s="91">
        <v>0</v>
      </c>
      <c r="D57" s="185">
        <v>59.5</v>
      </c>
      <c r="E57" s="185">
        <v>59.5</v>
      </c>
      <c r="F57" s="202">
        <v>93.1</v>
      </c>
      <c r="G57" s="164">
        <f t="shared" si="0"/>
        <v>33.599999999999994</v>
      </c>
      <c r="H57" s="92">
        <f t="shared" si="4"/>
        <v>1.5647058823529412</v>
      </c>
      <c r="I57" s="224">
        <f>F57/F101</f>
        <v>3.52096900755823E-4</v>
      </c>
      <c r="J57" s="225">
        <f>F57/F100</f>
        <v>7.0708159844720805E-4</v>
      </c>
    </row>
    <row r="58" spans="1:10" ht="29.25" customHeight="1" x14ac:dyDescent="0.35">
      <c r="A58" s="89">
        <v>21081700</v>
      </c>
      <c r="B58" s="101" t="s">
        <v>47</v>
      </c>
      <c r="C58" s="91">
        <v>0</v>
      </c>
      <c r="D58" s="185">
        <v>56</v>
      </c>
      <c r="E58" s="185">
        <v>56</v>
      </c>
      <c r="F58" s="202">
        <v>58.171459999999996</v>
      </c>
      <c r="G58" s="164">
        <f t="shared" si="0"/>
        <v>2.1714599999999962</v>
      </c>
      <c r="H58" s="92">
        <f t="shared" si="4"/>
        <v>1.0387760714285714</v>
      </c>
      <c r="I58" s="224">
        <f>F58/F101</f>
        <v>2.1999990094996057E-4</v>
      </c>
      <c r="J58" s="225">
        <f>F58/F100</f>
        <v>4.4180417745228601E-4</v>
      </c>
    </row>
    <row r="59" spans="1:10" s="5" customFormat="1" ht="47.45" customHeight="1" x14ac:dyDescent="0.35">
      <c r="A59" s="85">
        <v>22000000</v>
      </c>
      <c r="B59" s="86" t="s">
        <v>48</v>
      </c>
      <c r="C59" s="87">
        <v>2125650</v>
      </c>
      <c r="D59" s="195">
        <v>2779.75</v>
      </c>
      <c r="E59" s="195">
        <v>2779.75</v>
      </c>
      <c r="F59" s="204">
        <v>2915.7692200000001</v>
      </c>
      <c r="G59" s="165">
        <f t="shared" si="0"/>
        <v>136.01922000000013</v>
      </c>
      <c r="H59" s="88">
        <f t="shared" si="1"/>
        <v>1.0489321773540787</v>
      </c>
      <c r="I59" s="222">
        <f>F59/F101</f>
        <v>1.1027210587338599E-2</v>
      </c>
      <c r="J59" s="223">
        <f>F59/F100</f>
        <v>2.2144863166281087E-2</v>
      </c>
    </row>
    <row r="60" spans="1:10" ht="26.45" customHeight="1" x14ac:dyDescent="0.35">
      <c r="A60" s="89">
        <v>22010000</v>
      </c>
      <c r="B60" s="90" t="s">
        <v>49</v>
      </c>
      <c r="C60" s="91">
        <v>2015000</v>
      </c>
      <c r="D60" s="185">
        <v>2663.1</v>
      </c>
      <c r="E60" s="185">
        <v>2663.1</v>
      </c>
      <c r="F60" s="202">
        <v>2788.9360700000002</v>
      </c>
      <c r="G60" s="164">
        <f t="shared" si="0"/>
        <v>125.83607000000029</v>
      </c>
      <c r="H60" s="92">
        <f t="shared" si="1"/>
        <v>1.0472517254327665</v>
      </c>
      <c r="I60" s="224">
        <f>F60/F101</f>
        <v>1.0547537558035716E-2</v>
      </c>
      <c r="J60" s="225">
        <f>F60/F100</f>
        <v>2.1181582968234958E-2</v>
      </c>
    </row>
    <row r="61" spans="1:10" ht="75.75" customHeight="1" x14ac:dyDescent="0.35">
      <c r="A61" s="89">
        <v>22010300</v>
      </c>
      <c r="B61" s="90" t="s">
        <v>50</v>
      </c>
      <c r="C61" s="91">
        <v>40000</v>
      </c>
      <c r="D61" s="185">
        <v>154.80000000000001</v>
      </c>
      <c r="E61" s="185">
        <v>154.80000000000001</v>
      </c>
      <c r="F61" s="202">
        <v>162.0411</v>
      </c>
      <c r="G61" s="164">
        <f t="shared" si="0"/>
        <v>7.2410999999999888</v>
      </c>
      <c r="H61" s="92">
        <f t="shared" si="1"/>
        <v>1.0467771317829457</v>
      </c>
      <c r="I61" s="224">
        <f>F61/F101</f>
        <v>6.1282673582238882E-4</v>
      </c>
      <c r="J61" s="225">
        <f>F61/F100</f>
        <v>1.2306796992711481E-3</v>
      </c>
    </row>
    <row r="62" spans="1:10" ht="63" customHeight="1" x14ac:dyDescent="0.35">
      <c r="A62" s="89">
        <v>22012500</v>
      </c>
      <c r="B62" s="90" t="s">
        <v>51</v>
      </c>
      <c r="C62" s="91">
        <v>455000</v>
      </c>
      <c r="D62" s="185">
        <v>485</v>
      </c>
      <c r="E62" s="185">
        <v>485</v>
      </c>
      <c r="F62" s="202">
        <v>501.5641</v>
      </c>
      <c r="G62" s="164">
        <f t="shared" si="0"/>
        <v>16.564099999999996</v>
      </c>
      <c r="H62" s="92">
        <f t="shared" si="1"/>
        <v>1.0341527835051547</v>
      </c>
      <c r="I62" s="224">
        <f>F62/F101</f>
        <v>1.8968761024745833E-3</v>
      </c>
      <c r="J62" s="225">
        <f>F62/F100</f>
        <v>3.8093098340680484E-3</v>
      </c>
    </row>
    <row r="63" spans="1:10" ht="71.25" customHeight="1" x14ac:dyDescent="0.35">
      <c r="A63" s="89">
        <v>22012600</v>
      </c>
      <c r="B63" s="90" t="s">
        <v>52</v>
      </c>
      <c r="C63" s="91">
        <v>1520000</v>
      </c>
      <c r="D63" s="185">
        <v>2002.9</v>
      </c>
      <c r="E63" s="185">
        <v>2002.9</v>
      </c>
      <c r="F63" s="202">
        <v>2104.4448700000003</v>
      </c>
      <c r="G63" s="164">
        <f t="shared" si="0"/>
        <v>101.54487000000017</v>
      </c>
      <c r="H63" s="92">
        <f t="shared" si="1"/>
        <v>1.0506989215637326</v>
      </c>
      <c r="I63" s="224">
        <f>F63/F101</f>
        <v>7.9588455052469493E-3</v>
      </c>
      <c r="J63" s="225">
        <f>F63/F100</f>
        <v>1.5982967159222632E-2</v>
      </c>
    </row>
    <row r="64" spans="1:10" ht="159.75" customHeight="1" x14ac:dyDescent="0.35">
      <c r="A64" s="89">
        <v>22012900</v>
      </c>
      <c r="B64" s="90" t="s">
        <v>84</v>
      </c>
      <c r="C64" s="91">
        <v>0</v>
      </c>
      <c r="D64" s="185">
        <v>20.399999999999999</v>
      </c>
      <c r="E64" s="185">
        <v>20.399999999999999</v>
      </c>
      <c r="F64" s="202">
        <v>20.885999999999999</v>
      </c>
      <c r="G64" s="164">
        <f t="shared" si="0"/>
        <v>0.48600000000000065</v>
      </c>
      <c r="H64" s="92">
        <f t="shared" si="1"/>
        <v>1.0238235294117648</v>
      </c>
      <c r="I64" s="224">
        <f>F64/F101</f>
        <v>7.8989214491795052E-5</v>
      </c>
      <c r="J64" s="225">
        <f>F64/F100</f>
        <v>1.5862627567312984E-4</v>
      </c>
    </row>
    <row r="65" spans="1:12" ht="78" customHeight="1" x14ac:dyDescent="0.35">
      <c r="A65" s="89">
        <v>22080000</v>
      </c>
      <c r="B65" s="90" t="s">
        <v>53</v>
      </c>
      <c r="C65" s="91">
        <v>28200</v>
      </c>
      <c r="D65" s="185">
        <v>9.8000000000000007</v>
      </c>
      <c r="E65" s="185">
        <v>9.8000000000000007</v>
      </c>
      <c r="F65" s="202">
        <v>14.524809999999999</v>
      </c>
      <c r="G65" s="164">
        <f t="shared" si="0"/>
        <v>4.724809999999998</v>
      </c>
      <c r="H65" s="92">
        <f t="shared" si="1"/>
        <v>1.482123469387755</v>
      </c>
      <c r="I65" s="224">
        <f>F65/F101</f>
        <v>5.4931692643041738E-5</v>
      </c>
      <c r="J65" s="225">
        <f>F65/F100</f>
        <v>1.1031391914008585E-4</v>
      </c>
    </row>
    <row r="66" spans="1:12" ht="90" customHeight="1" x14ac:dyDescent="0.35">
      <c r="A66" s="89">
        <v>22080400</v>
      </c>
      <c r="B66" s="90" t="s">
        <v>54</v>
      </c>
      <c r="C66" s="91">
        <v>28200</v>
      </c>
      <c r="D66" s="185">
        <v>9.8000000000000007</v>
      </c>
      <c r="E66" s="185">
        <v>9.8000000000000007</v>
      </c>
      <c r="F66" s="202">
        <v>14.524809999999999</v>
      </c>
      <c r="G66" s="164">
        <f t="shared" si="0"/>
        <v>4.724809999999998</v>
      </c>
      <c r="H66" s="92">
        <f t="shared" si="1"/>
        <v>1.482123469387755</v>
      </c>
      <c r="I66" s="224">
        <f>F66/F101</f>
        <v>5.4931692643041738E-5</v>
      </c>
      <c r="J66" s="225">
        <f>F66/F100</f>
        <v>1.1031391914008585E-4</v>
      </c>
    </row>
    <row r="67" spans="1:12" ht="33" customHeight="1" x14ac:dyDescent="0.35">
      <c r="A67" s="89">
        <v>22090000</v>
      </c>
      <c r="B67" s="90" t="s">
        <v>55</v>
      </c>
      <c r="C67" s="91">
        <v>82450</v>
      </c>
      <c r="D67" s="185">
        <v>106.85</v>
      </c>
      <c r="E67" s="185">
        <v>106.85</v>
      </c>
      <c r="F67" s="202">
        <v>110.31105000000001</v>
      </c>
      <c r="G67" s="164">
        <f t="shared" si="0"/>
        <v>3.4610500000000144</v>
      </c>
      <c r="H67" s="92">
        <f t="shared" si="1"/>
        <v>1.0323916705662144</v>
      </c>
      <c r="I67" s="224">
        <f>F67/F101</f>
        <v>4.1718774247175765E-4</v>
      </c>
      <c r="J67" s="225">
        <f>F67/F100</f>
        <v>8.3779713813522986E-4</v>
      </c>
    </row>
    <row r="68" spans="1:12" ht="103.5" customHeight="1" x14ac:dyDescent="0.35">
      <c r="A68" s="89">
        <v>22090100</v>
      </c>
      <c r="B68" s="90" t="s">
        <v>56</v>
      </c>
      <c r="C68" s="91">
        <v>77600</v>
      </c>
      <c r="D68" s="185">
        <v>102</v>
      </c>
      <c r="E68" s="185">
        <v>102</v>
      </c>
      <c r="F68" s="202">
        <v>105.12305000000001</v>
      </c>
      <c r="G68" s="164">
        <f t="shared" si="0"/>
        <v>3.1230500000000063</v>
      </c>
      <c r="H68" s="92">
        <f t="shared" si="1"/>
        <v>1.0306181372549019</v>
      </c>
      <c r="I68" s="224">
        <f>F68/F101</f>
        <v>3.9756713322233538E-4</v>
      </c>
      <c r="J68" s="225">
        <f>F68/F100</f>
        <v>7.9839499707460562E-4</v>
      </c>
    </row>
    <row r="69" spans="1:12" ht="30" hidden="1" customHeight="1" x14ac:dyDescent="0.35">
      <c r="A69" s="132">
        <v>22090200</v>
      </c>
      <c r="B69" s="174" t="s">
        <v>92</v>
      </c>
      <c r="C69" s="91"/>
      <c r="D69" s="185">
        <v>0</v>
      </c>
      <c r="E69" s="185">
        <v>0</v>
      </c>
      <c r="F69" s="202">
        <v>1.7299999999999999E-2</v>
      </c>
      <c r="G69" s="164">
        <f t="shared" ref="G69:G76" si="5">F69-E69</f>
        <v>1.7299999999999999E-2</v>
      </c>
      <c r="H69" s="92" t="e">
        <f t="shared" ref="H69" si="6">F69/E69</f>
        <v>#DIV/0!</v>
      </c>
      <c r="I69" s="224">
        <f>F69/F100</f>
        <v>1.3139110261156498E-7</v>
      </c>
      <c r="J69" s="225">
        <f>F69/F99</f>
        <v>1.7497724284413876E-5</v>
      </c>
    </row>
    <row r="70" spans="1:12" ht="78" customHeight="1" x14ac:dyDescent="0.35">
      <c r="A70" s="89">
        <v>22090400</v>
      </c>
      <c r="B70" s="90" t="s">
        <v>57</v>
      </c>
      <c r="C70" s="91">
        <v>4850</v>
      </c>
      <c r="D70" s="185">
        <v>4.8499999999999996</v>
      </c>
      <c r="E70" s="185">
        <v>4.8499999999999996</v>
      </c>
      <c r="F70" s="202">
        <v>5.1707000000000001</v>
      </c>
      <c r="G70" s="164">
        <f t="shared" si="5"/>
        <v>0.32070000000000043</v>
      </c>
      <c r="H70" s="92">
        <f t="shared" si="1"/>
        <v>1.0661237113402062</v>
      </c>
      <c r="I70" s="224">
        <f>F70/F101</f>
        <v>1.9555182005780173E-5</v>
      </c>
      <c r="J70" s="225">
        <f>F70/F100</f>
        <v>3.9270749958012665E-5</v>
      </c>
    </row>
    <row r="71" spans="1:12" ht="154.5" customHeight="1" x14ac:dyDescent="0.35">
      <c r="A71" s="176">
        <v>22130000</v>
      </c>
      <c r="B71" s="90" t="s">
        <v>103</v>
      </c>
      <c r="C71" s="91"/>
      <c r="D71" s="185">
        <v>0</v>
      </c>
      <c r="E71" s="185">
        <v>0</v>
      </c>
      <c r="F71" s="202">
        <v>1.99729</v>
      </c>
      <c r="G71" s="164">
        <f t="shared" si="5"/>
        <v>1.99729</v>
      </c>
      <c r="H71" s="92">
        <f>F71/F100</f>
        <v>1.5169140770812291E-5</v>
      </c>
      <c r="I71" s="226">
        <f>F71/F101</f>
        <v>7.5535941880837568E-6</v>
      </c>
      <c r="J71" s="225">
        <f>F71/F100</f>
        <v>1.5169140770812291E-5</v>
      </c>
    </row>
    <row r="72" spans="1:12" s="5" customFormat="1" ht="27" customHeight="1" x14ac:dyDescent="0.35">
      <c r="A72" s="85">
        <v>24000000</v>
      </c>
      <c r="B72" s="86" t="s">
        <v>58</v>
      </c>
      <c r="C72" s="87">
        <v>0</v>
      </c>
      <c r="D72" s="195">
        <v>89.8</v>
      </c>
      <c r="E72" s="195">
        <v>89.8</v>
      </c>
      <c r="F72" s="204">
        <v>96.767070000000004</v>
      </c>
      <c r="G72" s="165">
        <f t="shared" si="5"/>
        <v>6.9670700000000068</v>
      </c>
      <c r="H72" s="88">
        <f t="shared" si="1"/>
        <v>1.07758429844098</v>
      </c>
      <c r="I72" s="222">
        <f>F72/F101</f>
        <v>3.6596547198949284E-4</v>
      </c>
      <c r="J72" s="223">
        <f>F72/F100</f>
        <v>7.3493248692430588E-4</v>
      </c>
    </row>
    <row r="73" spans="1:12" ht="32.25" customHeight="1" x14ac:dyDescent="0.35">
      <c r="A73" s="89">
        <v>24060000</v>
      </c>
      <c r="B73" s="90" t="s">
        <v>43</v>
      </c>
      <c r="C73" s="91">
        <v>0</v>
      </c>
      <c r="D73" s="185">
        <v>89.8</v>
      </c>
      <c r="E73" s="185">
        <v>89.8</v>
      </c>
      <c r="F73" s="202">
        <v>96.767070000000004</v>
      </c>
      <c r="G73" s="164">
        <f t="shared" si="5"/>
        <v>6.9670700000000068</v>
      </c>
      <c r="H73" s="92">
        <f t="shared" si="1"/>
        <v>1.07758429844098</v>
      </c>
      <c r="I73" s="224">
        <f>F73/F101</f>
        <v>3.6596547198949284E-4</v>
      </c>
      <c r="J73" s="225">
        <f>F73/F100</f>
        <v>7.3493248692430588E-4</v>
      </c>
    </row>
    <row r="74" spans="1:12" ht="28.5" customHeight="1" x14ac:dyDescent="0.35">
      <c r="A74" s="89">
        <v>24060300</v>
      </c>
      <c r="B74" s="90" t="s">
        <v>43</v>
      </c>
      <c r="C74" s="91">
        <v>0</v>
      </c>
      <c r="D74" s="185">
        <v>53.5</v>
      </c>
      <c r="E74" s="185">
        <v>53.5</v>
      </c>
      <c r="F74" s="202">
        <v>60.400280000000002</v>
      </c>
      <c r="G74" s="164">
        <f t="shared" si="5"/>
        <v>6.9002800000000022</v>
      </c>
      <c r="H74" s="92">
        <f t="shared" ref="H74:H75" si="7">F74/E74</f>
        <v>1.1289771962616824</v>
      </c>
      <c r="I74" s="224">
        <f>F74/F101</f>
        <v>2.2842912344558458E-4</v>
      </c>
      <c r="J74" s="225">
        <f>F74/F100</f>
        <v>4.5873175648828075E-4</v>
      </c>
    </row>
    <row r="75" spans="1:12" ht="163.15" customHeight="1" x14ac:dyDescent="0.35">
      <c r="A75" s="133">
        <v>24062200</v>
      </c>
      <c r="B75" s="123" t="s">
        <v>93</v>
      </c>
      <c r="C75" s="91"/>
      <c r="D75" s="185">
        <v>36.299999999999997</v>
      </c>
      <c r="E75" s="185">
        <v>36.299999999999997</v>
      </c>
      <c r="F75" s="202">
        <v>36.366790000000002</v>
      </c>
      <c r="G75" s="164">
        <f t="shared" ref="G75" si="8">F75-E75</f>
        <v>6.6790000000004568E-2</v>
      </c>
      <c r="H75" s="92">
        <f t="shared" si="7"/>
        <v>1.0018399449035813</v>
      </c>
      <c r="I75" s="224">
        <f>F75/F101</f>
        <v>1.3753634854390826E-4</v>
      </c>
      <c r="J75" s="225">
        <f>G75/G100</f>
        <v>1.8645373551434226E-5</v>
      </c>
    </row>
    <row r="76" spans="1:12" s="1" customFormat="1" ht="27.75" customHeight="1" x14ac:dyDescent="0.3">
      <c r="A76" s="98">
        <v>30000000</v>
      </c>
      <c r="B76" s="99" t="s">
        <v>59</v>
      </c>
      <c r="C76" s="100">
        <v>0</v>
      </c>
      <c r="D76" s="198">
        <v>0</v>
      </c>
      <c r="E76" s="198">
        <v>0</v>
      </c>
      <c r="F76" s="205">
        <v>0.65</v>
      </c>
      <c r="G76" s="169">
        <f t="shared" si="5"/>
        <v>0.65</v>
      </c>
      <c r="H76" s="199">
        <f>F76/F100</f>
        <v>4.936659924711979E-6</v>
      </c>
      <c r="I76" s="229">
        <f>F76/F101</f>
        <v>2.4582490385744898E-6</v>
      </c>
      <c r="J76" s="230">
        <f>F76/F100</f>
        <v>4.936659924711979E-6</v>
      </c>
    </row>
    <row r="77" spans="1:12" s="3" customFormat="1" ht="24.6" customHeight="1" x14ac:dyDescent="0.35">
      <c r="A77" s="89">
        <v>31000000</v>
      </c>
      <c r="B77" s="101" t="s">
        <v>60</v>
      </c>
      <c r="C77" s="102">
        <v>0</v>
      </c>
      <c r="D77" s="185">
        <v>0</v>
      </c>
      <c r="E77" s="185">
        <v>0</v>
      </c>
      <c r="F77" s="202">
        <v>0.65</v>
      </c>
      <c r="G77" s="164">
        <f t="shared" si="0"/>
        <v>0.65</v>
      </c>
      <c r="H77" s="92">
        <f>F77/F100</f>
        <v>4.936659924711979E-6</v>
      </c>
      <c r="I77" s="224">
        <f>F77/F101</f>
        <v>2.4582490385744898E-6</v>
      </c>
      <c r="J77" s="225">
        <f>F77/F100</f>
        <v>4.936659924711979E-6</v>
      </c>
    </row>
    <row r="78" spans="1:12" ht="138.6" customHeight="1" x14ac:dyDescent="0.35">
      <c r="A78" s="89">
        <v>31010000</v>
      </c>
      <c r="B78" s="90" t="s">
        <v>61</v>
      </c>
      <c r="C78" s="91">
        <v>0</v>
      </c>
      <c r="D78" s="185">
        <v>0</v>
      </c>
      <c r="E78" s="185">
        <v>0</v>
      </c>
      <c r="F78" s="202">
        <v>0.65</v>
      </c>
      <c r="G78" s="164">
        <f t="shared" si="0"/>
        <v>0.65</v>
      </c>
      <c r="H78" s="92">
        <f>G78/F100</f>
        <v>4.936659924711979E-6</v>
      </c>
      <c r="I78" s="224">
        <f>F78/F101</f>
        <v>2.4582490385744898E-6</v>
      </c>
      <c r="J78" s="225">
        <f>F78/F100</f>
        <v>4.936659924711979E-6</v>
      </c>
    </row>
    <row r="79" spans="1:12" ht="138" customHeight="1" thickBot="1" x14ac:dyDescent="0.4">
      <c r="A79" s="89">
        <v>31010200</v>
      </c>
      <c r="B79" s="90" t="s">
        <v>62</v>
      </c>
      <c r="C79" s="91">
        <v>0</v>
      </c>
      <c r="D79" s="187">
        <v>0</v>
      </c>
      <c r="E79" s="187">
        <v>0</v>
      </c>
      <c r="F79" s="203">
        <v>0.65</v>
      </c>
      <c r="G79" s="164">
        <f t="shared" si="0"/>
        <v>0.65</v>
      </c>
      <c r="H79" s="92">
        <f>F79/F100</f>
        <v>4.936659924711979E-6</v>
      </c>
      <c r="I79" s="226">
        <f>F79/F101</f>
        <v>2.4582490385744898E-6</v>
      </c>
      <c r="J79" s="225">
        <f>F79/F100</f>
        <v>4.936659924711979E-6</v>
      </c>
    </row>
    <row r="80" spans="1:12" s="148" customFormat="1" ht="30.75" customHeight="1" thickBot="1" x14ac:dyDescent="0.45">
      <c r="A80" s="143">
        <v>40000000</v>
      </c>
      <c r="B80" s="142" t="s">
        <v>63</v>
      </c>
      <c r="C80" s="144">
        <v>98060898</v>
      </c>
      <c r="D80" s="196">
        <v>132767.258</v>
      </c>
      <c r="E80" s="196">
        <v>132767.258</v>
      </c>
      <c r="F80" s="200">
        <v>132747.87447000001</v>
      </c>
      <c r="G80" s="170">
        <f t="shared" ref="G80:G101" si="9">F80-E80</f>
        <v>-19.383529999991879</v>
      </c>
      <c r="H80" s="145">
        <f t="shared" ref="H80:H101" si="10">F80/E80</f>
        <v>0.99985400368816846</v>
      </c>
      <c r="I80" s="231">
        <f>F80/F101</f>
        <v>0.50204205352105313</v>
      </c>
      <c r="J80" s="232"/>
      <c r="K80" s="146"/>
      <c r="L80" s="147"/>
    </row>
    <row r="81" spans="1:13" s="5" customFormat="1" ht="29.25" customHeight="1" x14ac:dyDescent="0.35">
      <c r="A81" s="94">
        <v>41000000</v>
      </c>
      <c r="B81" s="95" t="s">
        <v>64</v>
      </c>
      <c r="C81" s="96">
        <v>98060898</v>
      </c>
      <c r="D81" s="197">
        <v>132767.258</v>
      </c>
      <c r="E81" s="197">
        <v>132767.258</v>
      </c>
      <c r="F81" s="201">
        <v>132747.87447000001</v>
      </c>
      <c r="G81" s="168">
        <f t="shared" si="9"/>
        <v>-19.383529999991879</v>
      </c>
      <c r="H81" s="97">
        <f t="shared" si="10"/>
        <v>0.99985400368816846</v>
      </c>
      <c r="I81" s="227">
        <f>F81/F101</f>
        <v>0.50204205352105313</v>
      </c>
      <c r="J81" s="233"/>
    </row>
    <row r="82" spans="1:13" ht="27" customHeight="1" x14ac:dyDescent="0.35">
      <c r="A82" s="89">
        <v>41020000</v>
      </c>
      <c r="B82" s="90" t="s">
        <v>65</v>
      </c>
      <c r="C82" s="91">
        <v>8919700</v>
      </c>
      <c r="D82" s="185">
        <v>8919.7000000000007</v>
      </c>
      <c r="E82" s="185">
        <v>8919.7000000000007</v>
      </c>
      <c r="F82" s="202">
        <v>8919.7000000000007</v>
      </c>
      <c r="G82" s="164">
        <f t="shared" si="9"/>
        <v>0</v>
      </c>
      <c r="H82" s="92">
        <f t="shared" si="10"/>
        <v>1</v>
      </c>
      <c r="I82" s="224">
        <f>F82/F101</f>
        <v>3.3733606075958274E-2</v>
      </c>
      <c r="J82" s="234"/>
    </row>
    <row r="83" spans="1:13" ht="24.75" customHeight="1" x14ac:dyDescent="0.35">
      <c r="A83" s="89">
        <v>41020100</v>
      </c>
      <c r="B83" s="90" t="s">
        <v>66</v>
      </c>
      <c r="C83" s="91">
        <v>8919700</v>
      </c>
      <c r="D83" s="185">
        <v>8919.7000000000007</v>
      </c>
      <c r="E83" s="185">
        <v>8919.7000000000007</v>
      </c>
      <c r="F83" s="202">
        <v>8919.7000000000007</v>
      </c>
      <c r="G83" s="164">
        <f t="shared" si="9"/>
        <v>0</v>
      </c>
      <c r="H83" s="92">
        <f t="shared" si="10"/>
        <v>1</v>
      </c>
      <c r="I83" s="224">
        <f>F83/F101</f>
        <v>3.3733606075958274E-2</v>
      </c>
      <c r="J83" s="234"/>
    </row>
    <row r="84" spans="1:13" ht="54.75" customHeight="1" x14ac:dyDescent="0.35">
      <c r="A84" s="89">
        <v>41030000</v>
      </c>
      <c r="B84" s="90" t="s">
        <v>67</v>
      </c>
      <c r="C84" s="91">
        <v>82904200</v>
      </c>
      <c r="D84" s="185">
        <v>112319.045</v>
      </c>
      <c r="E84" s="185">
        <v>112319.045</v>
      </c>
      <c r="F84" s="202">
        <v>112313.878</v>
      </c>
      <c r="G84" s="164">
        <f t="shared" si="9"/>
        <v>-5.1670000000012806</v>
      </c>
      <c r="H84" s="92">
        <f t="shared" si="10"/>
        <v>0.99995399711598332</v>
      </c>
      <c r="I84" s="224">
        <f>F84/F101</f>
        <v>0.42476228094165003</v>
      </c>
      <c r="J84" s="234"/>
    </row>
    <row r="85" spans="1:13" ht="93" customHeight="1" x14ac:dyDescent="0.35">
      <c r="A85" s="240">
        <v>41032300</v>
      </c>
      <c r="B85" s="150" t="s">
        <v>108</v>
      </c>
      <c r="C85" s="91"/>
      <c r="D85" s="185">
        <v>10000</v>
      </c>
      <c r="E85" s="185">
        <v>10000</v>
      </c>
      <c r="F85" s="202">
        <v>10000</v>
      </c>
      <c r="G85" s="164">
        <f t="shared" ref="G85" si="11">F85-E85</f>
        <v>0</v>
      </c>
      <c r="H85" s="92">
        <f t="shared" ref="H85" si="12">F85/E85</f>
        <v>1</v>
      </c>
      <c r="I85" s="224">
        <f>F85/F101</f>
        <v>3.7819215978069066E-2</v>
      </c>
      <c r="J85" s="234"/>
    </row>
    <row r="86" spans="1:13" ht="71.25" customHeight="1" x14ac:dyDescent="0.35">
      <c r="A86" s="176">
        <v>41032700</v>
      </c>
      <c r="B86" s="90" t="s">
        <v>104</v>
      </c>
      <c r="C86" s="91"/>
      <c r="D86" s="185">
        <v>892.2</v>
      </c>
      <c r="E86" s="185">
        <v>892.2</v>
      </c>
      <c r="F86" s="202">
        <v>887.73299999999995</v>
      </c>
      <c r="G86" s="164">
        <f t="shared" si="9"/>
        <v>-4.4670000000000982</v>
      </c>
      <c r="H86" s="92">
        <f t="shared" si="10"/>
        <v>0.994993275050437</v>
      </c>
      <c r="I86" s="226">
        <f>F86/F101</f>
        <v>3.3573366057859187E-3</v>
      </c>
      <c r="J86" s="234"/>
    </row>
    <row r="87" spans="1:13" ht="51" customHeight="1" x14ac:dyDescent="0.35">
      <c r="A87" s="89">
        <v>41033900</v>
      </c>
      <c r="B87" s="90" t="s">
        <v>68</v>
      </c>
      <c r="C87" s="91">
        <v>82904200</v>
      </c>
      <c r="D87" s="185">
        <v>82904.2</v>
      </c>
      <c r="E87" s="185">
        <v>82904.2</v>
      </c>
      <c r="F87" s="202">
        <v>82904.2</v>
      </c>
      <c r="G87" s="164">
        <f t="shared" si="9"/>
        <v>0</v>
      </c>
      <c r="H87" s="92">
        <f t="shared" si="10"/>
        <v>1</v>
      </c>
      <c r="I87" s="224">
        <f>F87/F101</f>
        <v>0.31353718452890339</v>
      </c>
      <c r="J87" s="234"/>
    </row>
    <row r="88" spans="1:13" ht="73.5" customHeight="1" x14ac:dyDescent="0.35">
      <c r="A88" s="133">
        <v>41034500</v>
      </c>
      <c r="B88" s="123" t="s">
        <v>94</v>
      </c>
      <c r="C88" s="91"/>
      <c r="D88" s="185">
        <v>12075</v>
      </c>
      <c r="E88" s="185">
        <v>12075</v>
      </c>
      <c r="F88" s="202">
        <v>12074.3</v>
      </c>
      <c r="G88" s="164">
        <f t="shared" ref="G88" si="13">F88-E88</f>
        <v>-0.7000000000007276</v>
      </c>
      <c r="H88" s="92">
        <f t="shared" ref="H88" si="14">F88/E88</f>
        <v>0.99994202898550721</v>
      </c>
      <c r="I88" s="224">
        <f>F88/F101</f>
        <v>4.5664055948399937E-2</v>
      </c>
      <c r="J88" s="234"/>
    </row>
    <row r="89" spans="1:13" ht="78.75" customHeight="1" x14ac:dyDescent="0.35">
      <c r="A89" s="176">
        <v>41035200</v>
      </c>
      <c r="B89" s="101" t="s">
        <v>101</v>
      </c>
      <c r="C89" s="91"/>
      <c r="D89" s="185">
        <v>6447.6450000000004</v>
      </c>
      <c r="E89" s="185">
        <v>6447.6450000000004</v>
      </c>
      <c r="F89" s="202">
        <v>6447.6450000000004</v>
      </c>
      <c r="G89" s="164">
        <f t="shared" ref="G89" si="15">F89-E89</f>
        <v>0</v>
      </c>
      <c r="H89" s="92">
        <f t="shared" ref="H89" si="16">F89/E89</f>
        <v>1</v>
      </c>
      <c r="I89" s="224">
        <f>F89/F101</f>
        <v>2.4384487880491718E-2</v>
      </c>
      <c r="J89" s="234"/>
    </row>
    <row r="90" spans="1:13" ht="53.25" customHeight="1" x14ac:dyDescent="0.35">
      <c r="A90" s="89">
        <v>41040000</v>
      </c>
      <c r="B90" s="101" t="s">
        <v>69</v>
      </c>
      <c r="C90" s="91">
        <v>4255074</v>
      </c>
      <c r="D90" s="185">
        <v>6080.8739999999998</v>
      </c>
      <c r="E90" s="185">
        <v>6080.8739999999998</v>
      </c>
      <c r="F90" s="202">
        <v>6080.8739999999998</v>
      </c>
      <c r="G90" s="164">
        <f t="shared" si="9"/>
        <v>0</v>
      </c>
      <c r="H90" s="92">
        <f t="shared" si="10"/>
        <v>1</v>
      </c>
      <c r="I90" s="224">
        <f>F90/F101</f>
        <v>2.2997388714142478E-2</v>
      </c>
      <c r="J90" s="234"/>
    </row>
    <row r="91" spans="1:13" ht="117.75" customHeight="1" x14ac:dyDescent="0.35">
      <c r="A91" s="89">
        <v>41040200</v>
      </c>
      <c r="B91" s="101" t="s">
        <v>70</v>
      </c>
      <c r="C91" s="91">
        <v>4255074</v>
      </c>
      <c r="D91" s="185">
        <v>4255.0739999999996</v>
      </c>
      <c r="E91" s="185">
        <v>4255.0739999999996</v>
      </c>
      <c r="F91" s="202">
        <v>4255.0739999999996</v>
      </c>
      <c r="G91" s="164">
        <f t="shared" si="9"/>
        <v>0</v>
      </c>
      <c r="H91" s="92">
        <f t="shared" si="10"/>
        <v>1</v>
      </c>
      <c r="I91" s="224">
        <f>F91/F101</f>
        <v>1.6092356260866626E-2</v>
      </c>
      <c r="J91" s="234"/>
    </row>
    <row r="92" spans="1:13" ht="185.25" customHeight="1" x14ac:dyDescent="0.35">
      <c r="A92" s="89">
        <v>41040500</v>
      </c>
      <c r="B92" s="101" t="s">
        <v>111</v>
      </c>
      <c r="C92" s="91"/>
      <c r="D92" s="185">
        <v>1825.8</v>
      </c>
      <c r="E92" s="185">
        <v>1825.8</v>
      </c>
      <c r="F92" s="202">
        <v>1825.8</v>
      </c>
      <c r="G92" s="164">
        <f t="shared" ref="G92" si="17">F92-E92</f>
        <v>0</v>
      </c>
      <c r="H92" s="92">
        <f t="shared" ref="H92" si="18">F92/E92</f>
        <v>1</v>
      </c>
      <c r="I92" s="224">
        <f>F92/F101</f>
        <v>6.9050324532758502E-3</v>
      </c>
      <c r="J92" s="234"/>
    </row>
    <row r="93" spans="1:13" ht="52.5" customHeight="1" x14ac:dyDescent="0.35">
      <c r="A93" s="89">
        <v>41050000</v>
      </c>
      <c r="B93" s="101" t="s">
        <v>71</v>
      </c>
      <c r="C93" s="91">
        <v>1981924</v>
      </c>
      <c r="D93" s="185">
        <v>5447.6390000000001</v>
      </c>
      <c r="E93" s="185">
        <v>5447.6390000000001</v>
      </c>
      <c r="F93" s="202">
        <v>5433.4224699999995</v>
      </c>
      <c r="G93" s="164">
        <f t="shared" si="9"/>
        <v>-14.216530000000603</v>
      </c>
      <c r="H93" s="92">
        <f t="shared" si="10"/>
        <v>0.99739033184834736</v>
      </c>
      <c r="I93" s="224">
        <f>F93/F101</f>
        <v>2.054877778930235E-2</v>
      </c>
      <c r="J93" s="234"/>
    </row>
    <row r="94" spans="1:13" ht="171" customHeight="1" x14ac:dyDescent="0.35">
      <c r="A94" s="176">
        <v>41050900</v>
      </c>
      <c r="B94" s="90" t="s">
        <v>105</v>
      </c>
      <c r="C94" s="91"/>
      <c r="D94" s="185">
        <v>1675.364</v>
      </c>
      <c r="E94" s="185">
        <v>1675.364</v>
      </c>
      <c r="F94" s="202">
        <v>1671.925</v>
      </c>
      <c r="G94" s="164">
        <f t="shared" si="9"/>
        <v>-3.4390000000000782</v>
      </c>
      <c r="H94" s="92">
        <f>F94/F100</f>
        <v>1.2698038684037039E-2</v>
      </c>
      <c r="I94" s="226">
        <f>F94/F101</f>
        <v>6.3230892674133125E-3</v>
      </c>
      <c r="J94" s="234"/>
    </row>
    <row r="95" spans="1:13" ht="76.5" customHeight="1" x14ac:dyDescent="0.35">
      <c r="A95" s="89">
        <v>41051000</v>
      </c>
      <c r="B95" s="101" t="s">
        <v>72</v>
      </c>
      <c r="C95" s="91">
        <v>1188200</v>
      </c>
      <c r="D95" s="185">
        <v>1188.2</v>
      </c>
      <c r="E95" s="185">
        <v>1188.2</v>
      </c>
      <c r="F95" s="202">
        <v>1188.2</v>
      </c>
      <c r="G95" s="164">
        <f t="shared" si="9"/>
        <v>0</v>
      </c>
      <c r="H95" s="92">
        <f t="shared" si="10"/>
        <v>1</v>
      </c>
      <c r="I95" s="224">
        <f>F95/F101</f>
        <v>4.4936792425141672E-3</v>
      </c>
      <c r="J95" s="234"/>
    </row>
    <row r="96" spans="1:13" ht="96.75" customHeight="1" x14ac:dyDescent="0.35">
      <c r="A96" s="89">
        <v>41051200</v>
      </c>
      <c r="B96" s="101" t="s">
        <v>73</v>
      </c>
      <c r="C96" s="91">
        <v>137224</v>
      </c>
      <c r="D96" s="185">
        <v>137.22399999999999</v>
      </c>
      <c r="E96" s="185">
        <v>137.22399999999999</v>
      </c>
      <c r="F96" s="202">
        <v>137.19734</v>
      </c>
      <c r="G96" s="164">
        <f t="shared" si="9"/>
        <v>-2.6659999999992579E-2</v>
      </c>
      <c r="H96" s="92">
        <f t="shared" si="10"/>
        <v>0.99980571911618965</v>
      </c>
      <c r="I96" s="224">
        <f>F96/F101</f>
        <v>5.1886958330765742E-4</v>
      </c>
      <c r="J96" s="234"/>
      <c r="M96" s="124"/>
    </row>
    <row r="97" spans="1:13" ht="117" customHeight="1" x14ac:dyDescent="0.35">
      <c r="A97" s="176">
        <v>41051400</v>
      </c>
      <c r="B97" s="101" t="s">
        <v>102</v>
      </c>
      <c r="C97" s="91"/>
      <c r="D97" s="185">
        <v>1360.463</v>
      </c>
      <c r="E97" s="185">
        <v>1360.463</v>
      </c>
      <c r="F97" s="202">
        <v>1349.769</v>
      </c>
      <c r="G97" s="164">
        <f t="shared" ref="G97" si="19">F97-E97</f>
        <v>-10.69399999999996</v>
      </c>
      <c r="H97" s="92">
        <f t="shared" ref="H97" si="20">F97/E97</f>
        <v>0.99213944076391647</v>
      </c>
      <c r="I97" s="224">
        <f>F97/F101</f>
        <v>5.1047205331502307E-3</v>
      </c>
      <c r="J97" s="234"/>
      <c r="M97" s="124"/>
    </row>
    <row r="98" spans="1:13" ht="123.6" customHeight="1" x14ac:dyDescent="0.35">
      <c r="A98" s="134">
        <v>41051700</v>
      </c>
      <c r="B98" s="175" t="s">
        <v>91</v>
      </c>
      <c r="C98" s="91"/>
      <c r="D98" s="185">
        <v>97.688000000000002</v>
      </c>
      <c r="E98" s="185">
        <v>97.688000000000002</v>
      </c>
      <c r="F98" s="202">
        <v>97.631129999999999</v>
      </c>
      <c r="G98" s="164">
        <f t="shared" ref="G98" si="21">F98-E98</f>
        <v>-5.6870000000003529E-2</v>
      </c>
      <c r="H98" s="92">
        <f t="shared" ref="H98" si="22">F98/E98</f>
        <v>0.99941784047170579</v>
      </c>
      <c r="I98" s="224">
        <f>F98/F100</f>
        <v>7.4149490288514684E-4</v>
      </c>
      <c r="J98" s="234"/>
    </row>
    <row r="99" spans="1:13" ht="109.9" customHeight="1" x14ac:dyDescent="0.35">
      <c r="A99" s="89">
        <v>41055000</v>
      </c>
      <c r="B99" s="90" t="s">
        <v>74</v>
      </c>
      <c r="C99" s="91">
        <v>656500</v>
      </c>
      <c r="D99" s="185">
        <v>988.7</v>
      </c>
      <c r="E99" s="185">
        <v>988.7</v>
      </c>
      <c r="F99" s="202">
        <v>988.7</v>
      </c>
      <c r="G99" s="164">
        <f t="shared" si="9"/>
        <v>0</v>
      </c>
      <c r="H99" s="92">
        <f t="shared" si="10"/>
        <v>1</v>
      </c>
      <c r="I99" s="224">
        <f>F99/F101</f>
        <v>3.7391858837516889E-3</v>
      </c>
      <c r="J99" s="234"/>
    </row>
    <row r="100" spans="1:13" s="141" customFormat="1" ht="22.5" x14ac:dyDescent="0.3">
      <c r="A100" s="208" t="s">
        <v>87</v>
      </c>
      <c r="B100" s="209"/>
      <c r="C100" s="188">
        <v>115735850</v>
      </c>
      <c r="D100" s="189">
        <v>128085.85</v>
      </c>
      <c r="E100" s="189">
        <v>128085.85</v>
      </c>
      <c r="F100" s="206">
        <v>131667.97185</v>
      </c>
      <c r="G100" s="190">
        <f t="shared" si="9"/>
        <v>3582.1218499999959</v>
      </c>
      <c r="H100" s="191">
        <f t="shared" si="10"/>
        <v>1.02796656968744</v>
      </c>
      <c r="I100" s="235"/>
      <c r="J100" s="236">
        <f>J7+J50+J76</f>
        <v>0.99999999999999989</v>
      </c>
    </row>
    <row r="101" spans="1:13" s="141" customFormat="1" ht="23.25" thickBot="1" x14ac:dyDescent="0.35">
      <c r="A101" s="210" t="s">
        <v>88</v>
      </c>
      <c r="B101" s="211"/>
      <c r="C101" s="192">
        <v>213796748</v>
      </c>
      <c r="D101" s="241">
        <v>260853.10800000001</v>
      </c>
      <c r="E101" s="241">
        <v>260853.10800000001</v>
      </c>
      <c r="F101" s="242">
        <v>264415.84632000001</v>
      </c>
      <c r="G101" s="193">
        <f t="shared" si="9"/>
        <v>3562.738320000004</v>
      </c>
      <c r="H101" s="194">
        <f t="shared" si="10"/>
        <v>1.0136580251901772</v>
      </c>
      <c r="I101" s="237">
        <f>I7+I50+I76+I80</f>
        <v>1</v>
      </c>
      <c r="J101" s="238"/>
    </row>
    <row r="102" spans="1:13" ht="23.25" x14ac:dyDescent="0.35">
      <c r="B102" s="138"/>
      <c r="D102" s="135"/>
      <c r="E102" s="135"/>
      <c r="F102" s="161"/>
      <c r="G102" s="135"/>
      <c r="H102" s="4"/>
      <c r="I102" s="149"/>
      <c r="J102" s="149"/>
    </row>
    <row r="103" spans="1:13" x14ac:dyDescent="0.2">
      <c r="D103" s="171"/>
      <c r="E103" s="171"/>
      <c r="F103" s="172"/>
      <c r="G103" s="171"/>
      <c r="I103" s="149"/>
      <c r="J103" s="149"/>
    </row>
    <row r="110" spans="1:13" x14ac:dyDescent="0.2">
      <c r="H110" s="140"/>
    </row>
    <row r="113" spans="4:4" x14ac:dyDescent="0.2">
      <c r="D113" s="37"/>
    </row>
  </sheetData>
  <mergeCells count="3">
    <mergeCell ref="A100:B100"/>
    <mergeCell ref="A101:B101"/>
    <mergeCell ref="B2:J2"/>
  </mergeCells>
  <pageMargins left="0.78740157480314965" right="0.19685039370078741" top="0.39370078740157483" bottom="0.19685039370078741" header="0" footer="0"/>
  <pageSetup paperSize="9" scale="39" fitToHeight="4" orientation="portrait" r:id="rId1"/>
  <rowBreaks count="3" manualBreakCount="3">
    <brk id="29" max="9" man="1"/>
    <brk id="57" max="9" man="1"/>
    <brk id="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view="pageBreakPreview" topLeftCell="G4" zoomScale="60" zoomScaleNormal="75" workbookViewId="0">
      <selection activeCell="F91" sqref="F91"/>
    </sheetView>
  </sheetViews>
  <sheetFormatPr defaultRowHeight="12.75" x14ac:dyDescent="0.2"/>
  <cols>
    <col min="1" max="1" width="18.28515625" customWidth="1"/>
    <col min="2" max="2" width="19.7109375" customWidth="1"/>
    <col min="3" max="3" width="81.85546875" customWidth="1"/>
    <col min="4" max="4" width="17.5703125" customWidth="1"/>
    <col min="5" max="5" width="17.42578125" style="37" customWidth="1"/>
    <col min="6" max="6" width="14.7109375" customWidth="1"/>
    <col min="7" max="7" width="21" customWidth="1"/>
    <col min="8" max="8" width="17" customWidth="1"/>
    <col min="9" max="9" width="21.7109375" customWidth="1"/>
  </cols>
  <sheetData>
    <row r="1" spans="1:10" ht="19.5" customHeight="1" x14ac:dyDescent="0.2">
      <c r="A1" s="2"/>
      <c r="B1" s="2"/>
      <c r="C1" s="2"/>
      <c r="D1" s="2"/>
      <c r="E1" s="155"/>
      <c r="F1" s="24" t="s">
        <v>81</v>
      </c>
      <c r="G1" s="2"/>
      <c r="H1" s="2"/>
    </row>
    <row r="2" spans="1:10" ht="23.25" customHeight="1" x14ac:dyDescent="0.2">
      <c r="A2" s="10"/>
      <c r="B2" s="10"/>
      <c r="C2" s="213" t="s">
        <v>86</v>
      </c>
      <c r="D2" s="213"/>
      <c r="E2" s="213"/>
      <c r="F2" s="213"/>
      <c r="G2" s="11"/>
      <c r="H2" s="10"/>
    </row>
    <row r="3" spans="1:10" x14ac:dyDescent="0.2">
      <c r="A3" s="10"/>
      <c r="B3" s="10"/>
      <c r="C3" s="10"/>
      <c r="D3" s="10"/>
      <c r="E3" s="152"/>
      <c r="F3" s="10"/>
      <c r="G3" s="10"/>
      <c r="H3" s="10"/>
    </row>
    <row r="4" spans="1:10" ht="15.75" customHeight="1" thickBot="1" x14ac:dyDescent="0.25">
      <c r="A4" s="8"/>
      <c r="B4" s="8"/>
      <c r="C4" s="8"/>
      <c r="D4" s="8"/>
      <c r="E4" s="153"/>
      <c r="F4" s="9" t="s">
        <v>85</v>
      </c>
      <c r="G4" s="8"/>
      <c r="H4" s="8"/>
    </row>
    <row r="5" spans="1:10" ht="114" customHeight="1" thickBot="1" x14ac:dyDescent="0.25">
      <c r="A5" s="71" t="s">
        <v>0</v>
      </c>
      <c r="B5" s="14" t="s">
        <v>0</v>
      </c>
      <c r="C5" s="32" t="s">
        <v>1</v>
      </c>
      <c r="D5" s="33" t="s">
        <v>78</v>
      </c>
      <c r="E5" s="154" t="s">
        <v>79</v>
      </c>
      <c r="F5" s="73" t="s">
        <v>106</v>
      </c>
      <c r="G5" s="73" t="s">
        <v>82</v>
      </c>
      <c r="H5" s="74" t="s">
        <v>80</v>
      </c>
      <c r="I5" s="75" t="s">
        <v>96</v>
      </c>
    </row>
    <row r="6" spans="1:10" s="4" customFormat="1" ht="16.5" customHeight="1" thickBot="1" x14ac:dyDescent="0.25">
      <c r="A6" s="71" t="s">
        <v>75</v>
      </c>
      <c r="B6" s="14" t="s">
        <v>75</v>
      </c>
      <c r="C6" s="32" t="s">
        <v>76</v>
      </c>
      <c r="D6" s="33">
        <v>2</v>
      </c>
      <c r="E6" s="156">
        <v>3</v>
      </c>
      <c r="F6" s="72">
        <v>4</v>
      </c>
      <c r="G6" s="72">
        <v>5</v>
      </c>
      <c r="H6" s="76">
        <v>6</v>
      </c>
      <c r="I6" s="77">
        <v>7</v>
      </c>
    </row>
    <row r="7" spans="1:10" s="1" customFormat="1" ht="23.25" thickBot="1" x14ac:dyDescent="0.25">
      <c r="A7" s="71">
        <v>10000000</v>
      </c>
      <c r="B7" s="14">
        <v>10000000</v>
      </c>
      <c r="C7" s="15" t="s">
        <v>3</v>
      </c>
      <c r="D7" s="125">
        <f>Лист1!E7</f>
        <v>124593.05</v>
      </c>
      <c r="E7" s="125">
        <f>Лист1!F7</f>
        <v>127898.70388999999</v>
      </c>
      <c r="F7" s="151">
        <f>E7-D7</f>
        <v>3305.6538899999869</v>
      </c>
      <c r="G7" s="80">
        <f>E7/D7</f>
        <v>1.0265316074211202</v>
      </c>
      <c r="H7" s="121" t="e">
        <f>E7/E104</f>
        <v>#DIV/0!</v>
      </c>
      <c r="I7" s="122" t="e">
        <f>E7/E103</f>
        <v>#DIV/0!</v>
      </c>
    </row>
    <row r="8" spans="1:10" ht="42" customHeight="1" thickBot="1" x14ac:dyDescent="0.25">
      <c r="A8" s="81">
        <v>11000000</v>
      </c>
      <c r="B8" s="34">
        <v>11000000</v>
      </c>
      <c r="C8" s="35" t="s">
        <v>4</v>
      </c>
      <c r="D8" s="125">
        <f>Лист1!E8</f>
        <v>79562.149999999994</v>
      </c>
      <c r="E8" s="125">
        <f>Лист1!F8</f>
        <v>82157.22864999999</v>
      </c>
      <c r="F8" s="151">
        <f t="shared" ref="F8:F77" si="0">E8-D8</f>
        <v>2595.0786499999958</v>
      </c>
      <c r="G8" s="80">
        <f t="shared" ref="G8:G77" si="1">E8/D8</f>
        <v>1.0326170000433623</v>
      </c>
      <c r="H8" s="19"/>
      <c r="I8" s="7"/>
    </row>
    <row r="9" spans="1:10" s="42" customFormat="1" ht="24" thickBot="1" x14ac:dyDescent="0.25">
      <c r="A9" s="85">
        <v>11010000</v>
      </c>
      <c r="B9" s="38">
        <v>11010000</v>
      </c>
      <c r="C9" s="39" t="s">
        <v>5</v>
      </c>
      <c r="D9" s="125">
        <f>Лист1!E9</f>
        <v>79528.149999999994</v>
      </c>
      <c r="E9" s="125">
        <f>Лист1!F9</f>
        <v>82103.154649999997</v>
      </c>
      <c r="F9" s="151">
        <f t="shared" si="0"/>
        <v>2575.0046500000026</v>
      </c>
      <c r="G9" s="80">
        <f t="shared" si="1"/>
        <v>1.0323785307466602</v>
      </c>
      <c r="H9" s="40"/>
      <c r="I9" s="41"/>
    </row>
    <row r="10" spans="1:10" ht="63" customHeight="1" thickBot="1" x14ac:dyDescent="0.25">
      <c r="A10" s="89">
        <v>11010100</v>
      </c>
      <c r="B10" s="25">
        <v>11010100</v>
      </c>
      <c r="C10" s="12" t="s">
        <v>6</v>
      </c>
      <c r="D10" s="125">
        <f>Лист1!E10</f>
        <v>63548.15</v>
      </c>
      <c r="E10" s="125">
        <f>Лист1!F10</f>
        <v>64948.016149999996</v>
      </c>
      <c r="F10" s="151">
        <f t="shared" si="0"/>
        <v>1399.8661499999944</v>
      </c>
      <c r="G10" s="80">
        <f t="shared" si="1"/>
        <v>1.0220284327710563</v>
      </c>
      <c r="H10" s="19"/>
      <c r="I10" s="7"/>
    </row>
    <row r="11" spans="1:10" ht="82.5" customHeight="1" thickBot="1" x14ac:dyDescent="0.25">
      <c r="A11" s="89">
        <v>11010200</v>
      </c>
      <c r="B11" s="25">
        <v>11010200</v>
      </c>
      <c r="C11" s="12" t="s">
        <v>7</v>
      </c>
      <c r="D11" s="125">
        <f>Лист1!E11</f>
        <v>1180</v>
      </c>
      <c r="E11" s="125">
        <f>Лист1!F11</f>
        <v>1199.69136</v>
      </c>
      <c r="F11" s="151">
        <f t="shared" si="0"/>
        <v>19.691360000000032</v>
      </c>
      <c r="G11" s="80">
        <f t="shared" si="1"/>
        <v>1.016687593220339</v>
      </c>
      <c r="H11" s="19"/>
      <c r="I11" s="7"/>
    </row>
    <row r="12" spans="1:10" ht="65.25" customHeight="1" thickBot="1" x14ac:dyDescent="0.25">
      <c r="A12" s="89">
        <v>11010400</v>
      </c>
      <c r="B12" s="25">
        <v>11010400</v>
      </c>
      <c r="C12" s="12" t="s">
        <v>8</v>
      </c>
      <c r="D12" s="125">
        <f>Лист1!E12</f>
        <v>13430</v>
      </c>
      <c r="E12" s="125">
        <f>Лист1!F12</f>
        <v>14498.97084</v>
      </c>
      <c r="F12" s="151">
        <f t="shared" si="0"/>
        <v>1068.97084</v>
      </c>
      <c r="G12" s="80">
        <f t="shared" si="1"/>
        <v>1.0795957438570365</v>
      </c>
      <c r="H12" s="19"/>
      <c r="I12" s="7"/>
    </row>
    <row r="13" spans="1:10" ht="42.75" customHeight="1" thickBot="1" x14ac:dyDescent="0.25">
      <c r="A13" s="89">
        <v>11010500</v>
      </c>
      <c r="B13" s="25">
        <v>11010500</v>
      </c>
      <c r="C13" s="12" t="s">
        <v>9</v>
      </c>
      <c r="D13" s="125">
        <f>Лист1!E13</f>
        <v>1370</v>
      </c>
      <c r="E13" s="125">
        <f>Лист1!F13</f>
        <v>1456.4762999999998</v>
      </c>
      <c r="F13" s="151">
        <f t="shared" si="0"/>
        <v>86.47629999999981</v>
      </c>
      <c r="G13" s="80">
        <f t="shared" si="1"/>
        <v>1.0631213868613136</v>
      </c>
      <c r="H13" s="19"/>
      <c r="I13" s="7"/>
    </row>
    <row r="14" spans="1:10" s="55" customFormat="1" ht="24" thickBot="1" x14ac:dyDescent="0.25">
      <c r="A14" s="107">
        <v>11020000</v>
      </c>
      <c r="B14" s="108">
        <v>11020000</v>
      </c>
      <c r="C14" s="109" t="s">
        <v>10</v>
      </c>
      <c r="D14" s="126">
        <f>Лист1!E14</f>
        <v>34</v>
      </c>
      <c r="E14" s="126">
        <f>Лист1!F14</f>
        <v>54.073999999999998</v>
      </c>
      <c r="F14" s="151">
        <f t="shared" si="0"/>
        <v>20.073999999999998</v>
      </c>
      <c r="G14" s="80">
        <f t="shared" si="1"/>
        <v>1.5904117647058822</v>
      </c>
      <c r="H14" s="119"/>
      <c r="I14" s="117"/>
      <c r="J14" s="120">
        <f>E14+E16</f>
        <v>127.65297</v>
      </c>
    </row>
    <row r="15" spans="1:10" ht="41.25" thickBot="1" x14ac:dyDescent="0.25">
      <c r="A15" s="89">
        <v>11020200</v>
      </c>
      <c r="B15" s="25">
        <v>11020200</v>
      </c>
      <c r="C15" s="12" t="s">
        <v>11</v>
      </c>
      <c r="D15" s="125">
        <f>Лист1!E15</f>
        <v>34</v>
      </c>
      <c r="E15" s="125">
        <f>Лист1!F15</f>
        <v>54.073999999999998</v>
      </c>
      <c r="F15" s="151">
        <f t="shared" si="0"/>
        <v>20.073999999999998</v>
      </c>
      <c r="G15" s="80">
        <f t="shared" si="1"/>
        <v>1.5904117647058822</v>
      </c>
      <c r="H15" s="19"/>
      <c r="I15" s="7"/>
    </row>
    <row r="16" spans="1:10" s="5" customFormat="1" ht="41.25" thickBot="1" x14ac:dyDescent="0.25">
      <c r="A16" s="107">
        <v>13000000</v>
      </c>
      <c r="B16" s="108">
        <v>13000000</v>
      </c>
      <c r="C16" s="109" t="s">
        <v>12</v>
      </c>
      <c r="D16" s="126">
        <f>Лист1!E16</f>
        <v>73.2</v>
      </c>
      <c r="E16" s="126">
        <f>Лист1!F16</f>
        <v>73.578969999999998</v>
      </c>
      <c r="F16" s="151">
        <f t="shared" si="0"/>
        <v>0.37896999999999537</v>
      </c>
      <c r="G16" s="80">
        <f t="shared" si="1"/>
        <v>1.0051771857923497</v>
      </c>
      <c r="H16" s="119"/>
      <c r="I16" s="117"/>
    </row>
    <row r="17" spans="1:9" s="51" customFormat="1" ht="24" customHeight="1" thickBot="1" x14ac:dyDescent="0.25">
      <c r="A17" s="89">
        <v>13010000</v>
      </c>
      <c r="B17" s="47">
        <v>13010000</v>
      </c>
      <c r="C17" s="48" t="s">
        <v>13</v>
      </c>
      <c r="D17" s="125">
        <f>Лист1!E17</f>
        <v>56.8</v>
      </c>
      <c r="E17" s="125">
        <f>Лист1!F17</f>
        <v>57.112169999999999</v>
      </c>
      <c r="F17" s="151">
        <f t="shared" si="0"/>
        <v>0.31217000000000183</v>
      </c>
      <c r="G17" s="80">
        <f t="shared" si="1"/>
        <v>1.0054959507042254</v>
      </c>
      <c r="H17" s="49"/>
      <c r="I17" s="50"/>
    </row>
    <row r="18" spans="1:9" ht="65.25" customHeight="1" thickBot="1" x14ac:dyDescent="0.25">
      <c r="A18" s="89">
        <v>13010100</v>
      </c>
      <c r="B18" s="25">
        <v>13010100</v>
      </c>
      <c r="C18" s="12" t="s">
        <v>14</v>
      </c>
      <c r="D18" s="125">
        <f>Лист1!E18</f>
        <v>7.7</v>
      </c>
      <c r="E18" s="125">
        <f>Лист1!F18</f>
        <v>7.9331700000000005</v>
      </c>
      <c r="F18" s="151">
        <f t="shared" si="0"/>
        <v>0.23317000000000032</v>
      </c>
      <c r="G18" s="80">
        <f t="shared" si="1"/>
        <v>1.0302818181818183</v>
      </c>
      <c r="H18" s="19"/>
      <c r="I18" s="7"/>
    </row>
    <row r="19" spans="1:9" ht="81.75" customHeight="1" thickBot="1" x14ac:dyDescent="0.25">
      <c r="A19" s="89">
        <v>13010200</v>
      </c>
      <c r="B19" s="25">
        <v>13010200</v>
      </c>
      <c r="C19" s="12" t="s">
        <v>15</v>
      </c>
      <c r="D19" s="125">
        <f>Лист1!E19</f>
        <v>49.1</v>
      </c>
      <c r="E19" s="125">
        <f>Лист1!F19</f>
        <v>49.179000000000002</v>
      </c>
      <c r="F19" s="151">
        <f t="shared" si="0"/>
        <v>7.9000000000000625E-2</v>
      </c>
      <c r="G19" s="80">
        <f t="shared" si="1"/>
        <v>1.0016089613034624</v>
      </c>
      <c r="H19" s="19"/>
      <c r="I19" s="7"/>
    </row>
    <row r="20" spans="1:9" ht="23.45" customHeight="1" thickBot="1" x14ac:dyDescent="0.25">
      <c r="A20" s="89"/>
      <c r="B20" s="137">
        <v>13020000</v>
      </c>
      <c r="C20" s="90" t="s">
        <v>97</v>
      </c>
      <c r="D20" s="125">
        <f>Лист1!E20</f>
        <v>0.5</v>
      </c>
      <c r="E20" s="125">
        <f>Лист1!F20</f>
        <v>0.53533000000000008</v>
      </c>
      <c r="F20" s="151">
        <f t="shared" ref="F20:F21" si="2">E20-D20</f>
        <v>3.5330000000000084E-2</v>
      </c>
      <c r="G20" s="80">
        <f t="shared" ref="G20:G21" si="3">E20/D20</f>
        <v>1.0706600000000002</v>
      </c>
      <c r="H20" s="19"/>
      <c r="I20" s="7"/>
    </row>
    <row r="21" spans="1:9" ht="70.900000000000006" customHeight="1" thickBot="1" x14ac:dyDescent="0.25">
      <c r="A21" s="89"/>
      <c r="B21" s="137">
        <v>13020400</v>
      </c>
      <c r="C21" s="90" t="s">
        <v>98</v>
      </c>
      <c r="D21" s="125">
        <f>Лист1!E21</f>
        <v>0.5</v>
      </c>
      <c r="E21" s="125">
        <f>Лист1!F21</f>
        <v>0.53533000000000008</v>
      </c>
      <c r="F21" s="151">
        <f t="shared" si="2"/>
        <v>3.5330000000000084E-2</v>
      </c>
      <c r="G21" s="80">
        <f t="shared" si="3"/>
        <v>1.0706600000000002</v>
      </c>
      <c r="H21" s="19"/>
      <c r="I21" s="7"/>
    </row>
    <row r="22" spans="1:9" s="51" customFormat="1" ht="42.75" customHeight="1" thickBot="1" x14ac:dyDescent="0.25">
      <c r="A22" s="89">
        <v>13030000</v>
      </c>
      <c r="B22" s="47">
        <v>13030000</v>
      </c>
      <c r="C22" s="48" t="s">
        <v>16</v>
      </c>
      <c r="D22" s="125">
        <f>Лист1!E22</f>
        <v>15.9</v>
      </c>
      <c r="E22" s="125">
        <f>Лист1!F22</f>
        <v>15.931469999999999</v>
      </c>
      <c r="F22" s="151">
        <f t="shared" si="0"/>
        <v>3.1469999999998777E-2</v>
      </c>
      <c r="G22" s="80">
        <f t="shared" si="1"/>
        <v>1.0019792452830187</v>
      </c>
      <c r="H22" s="49"/>
      <c r="I22" s="50"/>
    </row>
    <row r="23" spans="1:9" ht="40.5" customHeight="1" thickBot="1" x14ac:dyDescent="0.25">
      <c r="A23" s="89">
        <v>13030100</v>
      </c>
      <c r="B23" s="25">
        <v>13030100</v>
      </c>
      <c r="C23" s="12" t="s">
        <v>17</v>
      </c>
      <c r="D23" s="125">
        <f>Лист1!E23</f>
        <v>15.9</v>
      </c>
      <c r="E23" s="125">
        <f>Лист1!F23</f>
        <v>15.931469999999999</v>
      </c>
      <c r="F23" s="151">
        <f t="shared" si="0"/>
        <v>3.1469999999998777E-2</v>
      </c>
      <c r="G23" s="80">
        <f t="shared" si="1"/>
        <v>1.0019792452830187</v>
      </c>
      <c r="H23" s="19"/>
      <c r="I23" s="7"/>
    </row>
    <row r="24" spans="1:9" ht="40.5" customHeight="1" thickBot="1" x14ac:dyDescent="0.25">
      <c r="A24" s="89"/>
      <c r="B24" s="137">
        <v>13040000</v>
      </c>
      <c r="C24" s="90" t="s">
        <v>99</v>
      </c>
      <c r="D24" s="125">
        <f>Лист1!E24</f>
        <v>0</v>
      </c>
      <c r="E24" s="125">
        <f>Лист1!F24</f>
        <v>0</v>
      </c>
      <c r="F24" s="151"/>
      <c r="G24" s="80"/>
      <c r="H24" s="19"/>
      <c r="I24" s="7"/>
    </row>
    <row r="25" spans="1:9" ht="40.5" customHeight="1" thickBot="1" x14ac:dyDescent="0.25">
      <c r="A25" s="89"/>
      <c r="B25" s="137">
        <v>13040100</v>
      </c>
      <c r="C25" s="90" t="s">
        <v>100</v>
      </c>
      <c r="D25" s="125">
        <f>Лист1!E25</f>
        <v>0</v>
      </c>
      <c r="E25" s="125">
        <f>Лист1!F25</f>
        <v>0</v>
      </c>
      <c r="F25" s="151"/>
      <c r="G25" s="80"/>
      <c r="H25" s="19"/>
      <c r="I25" s="7"/>
    </row>
    <row r="26" spans="1:9" s="57" customFormat="1" ht="20.25" customHeight="1" thickBot="1" x14ac:dyDescent="0.25">
      <c r="A26" s="85">
        <v>14000000</v>
      </c>
      <c r="B26" s="38">
        <v>14000000</v>
      </c>
      <c r="C26" s="56" t="s">
        <v>18</v>
      </c>
      <c r="D26" s="125">
        <f>Лист1!E26</f>
        <v>3691</v>
      </c>
      <c r="E26" s="125">
        <f>Лист1!F26</f>
        <v>3831.6054199999999</v>
      </c>
      <c r="F26" s="151">
        <f t="shared" si="0"/>
        <v>140.60541999999987</v>
      </c>
      <c r="G26" s="80">
        <f t="shared" si="1"/>
        <v>1.0380941262530479</v>
      </c>
      <c r="H26" s="40">
        <f>SUM(E28:E29,E31)</f>
        <v>3831.6054199999999</v>
      </c>
      <c r="I26" s="41"/>
    </row>
    <row r="27" spans="1:9" s="51" customFormat="1" ht="41.25" thickBot="1" x14ac:dyDescent="0.25">
      <c r="A27" s="89">
        <v>14020000</v>
      </c>
      <c r="B27" s="47">
        <v>14020000</v>
      </c>
      <c r="C27" s="48" t="s">
        <v>19</v>
      </c>
      <c r="D27" s="125">
        <f>Лист1!E27</f>
        <v>611</v>
      </c>
      <c r="E27" s="125">
        <f>Лист1!F27</f>
        <v>638.19812999999999</v>
      </c>
      <c r="F27" s="151">
        <f t="shared" si="0"/>
        <v>27.198129999999992</v>
      </c>
      <c r="G27" s="80">
        <f t="shared" si="1"/>
        <v>1.0445141243862521</v>
      </c>
      <c r="H27" s="49"/>
      <c r="I27" s="50"/>
    </row>
    <row r="28" spans="1:9" ht="24" thickBot="1" x14ac:dyDescent="0.25">
      <c r="A28" s="89">
        <v>14021900</v>
      </c>
      <c r="B28" s="25">
        <v>14021900</v>
      </c>
      <c r="C28" s="12" t="s">
        <v>20</v>
      </c>
      <c r="D28" s="125">
        <f>Лист1!E28</f>
        <v>611</v>
      </c>
      <c r="E28" s="125">
        <f>Лист1!F28</f>
        <v>638.19812999999999</v>
      </c>
      <c r="F28" s="151">
        <f t="shared" si="0"/>
        <v>27.198129999999992</v>
      </c>
      <c r="G28" s="80">
        <f t="shared" si="1"/>
        <v>1.0445141243862521</v>
      </c>
      <c r="H28" s="19"/>
      <c r="I28" s="7"/>
    </row>
    <row r="29" spans="1:9" s="51" customFormat="1" ht="42" customHeight="1" thickBot="1" x14ac:dyDescent="0.25">
      <c r="A29" s="89">
        <v>14030000</v>
      </c>
      <c r="B29" s="47">
        <v>14030000</v>
      </c>
      <c r="C29" s="48" t="s">
        <v>21</v>
      </c>
      <c r="D29" s="125">
        <f>Лист1!E29</f>
        <v>2080</v>
      </c>
      <c r="E29" s="125">
        <f>Лист1!F29</f>
        <v>2168.3143999999998</v>
      </c>
      <c r="F29" s="151">
        <f t="shared" si="0"/>
        <v>88.31439999999975</v>
      </c>
      <c r="G29" s="80">
        <f t="shared" si="1"/>
        <v>1.042458846153846</v>
      </c>
      <c r="H29" s="49"/>
      <c r="I29" s="50"/>
    </row>
    <row r="30" spans="1:9" s="51" customFormat="1" ht="24" thickBot="1" x14ac:dyDescent="0.25">
      <c r="A30" s="89">
        <v>14031900</v>
      </c>
      <c r="B30" s="47">
        <v>14031900</v>
      </c>
      <c r="C30" s="48" t="s">
        <v>20</v>
      </c>
      <c r="D30" s="125">
        <f>Лист1!E30</f>
        <v>2080</v>
      </c>
      <c r="E30" s="125">
        <f>Лист1!F30</f>
        <v>2168.3143999999998</v>
      </c>
      <c r="F30" s="151">
        <f t="shared" si="0"/>
        <v>88.31439999999975</v>
      </c>
      <c r="G30" s="80">
        <f t="shared" si="1"/>
        <v>1.042458846153846</v>
      </c>
      <c r="H30" s="49"/>
      <c r="I30" s="50"/>
    </row>
    <row r="31" spans="1:9" s="51" customFormat="1" ht="43.5" customHeight="1" thickBot="1" x14ac:dyDescent="0.25">
      <c r="A31" s="89">
        <v>14040000</v>
      </c>
      <c r="B31" s="47">
        <v>14040000</v>
      </c>
      <c r="C31" s="48" t="s">
        <v>22</v>
      </c>
      <c r="D31" s="125">
        <f>Лист1!E31</f>
        <v>1000</v>
      </c>
      <c r="E31" s="125">
        <f>Лист1!F31</f>
        <v>1025.0928900000001</v>
      </c>
      <c r="F31" s="151">
        <f t="shared" si="0"/>
        <v>25.092890000000125</v>
      </c>
      <c r="G31" s="80">
        <f t="shared" si="1"/>
        <v>1.02509289</v>
      </c>
      <c r="H31" s="49"/>
      <c r="I31" s="50"/>
    </row>
    <row r="32" spans="1:9" s="5" customFormat="1" ht="66" customHeight="1" thickBot="1" x14ac:dyDescent="0.25">
      <c r="A32" s="85">
        <v>18000000</v>
      </c>
      <c r="B32" s="26">
        <v>18000000</v>
      </c>
      <c r="C32" s="13" t="s">
        <v>23</v>
      </c>
      <c r="D32" s="125">
        <f>Лист1!E32</f>
        <v>41266.699999999997</v>
      </c>
      <c r="E32" s="125">
        <f>Лист1!F32</f>
        <v>41836.290850000005</v>
      </c>
      <c r="F32" s="151">
        <f t="shared" si="0"/>
        <v>569.59085000000778</v>
      </c>
      <c r="G32" s="80">
        <f t="shared" si="1"/>
        <v>1.0138026750382272</v>
      </c>
      <c r="H32" s="20"/>
      <c r="I32" s="7"/>
    </row>
    <row r="33" spans="1:9" s="37" customFormat="1" ht="24" thickBot="1" x14ac:dyDescent="0.25">
      <c r="A33" s="89">
        <v>18010000</v>
      </c>
      <c r="B33" s="43">
        <v>18010000</v>
      </c>
      <c r="C33" s="44" t="s">
        <v>89</v>
      </c>
      <c r="D33" s="125">
        <f>SUM(D34:D37)</f>
        <v>3000.7</v>
      </c>
      <c r="E33" s="125">
        <f>SUM(E34:E37)</f>
        <v>3059.4848200000001</v>
      </c>
      <c r="F33" s="151">
        <f t="shared" si="0"/>
        <v>58.784820000000309</v>
      </c>
      <c r="G33" s="80">
        <f t="shared" si="1"/>
        <v>1.0195903689139203</v>
      </c>
      <c r="H33" s="45">
        <f>SUM(E34:E37)</f>
        <v>3059.4848200000001</v>
      </c>
      <c r="I33" s="41"/>
    </row>
    <row r="34" spans="1:9" ht="64.5" customHeight="1" thickBot="1" x14ac:dyDescent="0.25">
      <c r="A34" s="89">
        <v>18010100</v>
      </c>
      <c r="B34" s="25">
        <v>18010100</v>
      </c>
      <c r="C34" s="12" t="s">
        <v>25</v>
      </c>
      <c r="D34" s="125">
        <f>Лист1!E34</f>
        <v>112</v>
      </c>
      <c r="E34" s="125">
        <f>Лист1!F34</f>
        <v>123.57629</v>
      </c>
      <c r="F34" s="151">
        <f t="shared" si="0"/>
        <v>11.57629</v>
      </c>
      <c r="G34" s="80">
        <f t="shared" si="1"/>
        <v>1.1033597321428572</v>
      </c>
      <c r="H34" s="19"/>
      <c r="I34" s="7"/>
    </row>
    <row r="35" spans="1:9" ht="61.5" customHeight="1" thickBot="1" x14ac:dyDescent="0.25">
      <c r="A35" s="89">
        <v>18010200</v>
      </c>
      <c r="B35" s="25">
        <v>18010200</v>
      </c>
      <c r="C35" s="12" t="s">
        <v>26</v>
      </c>
      <c r="D35" s="125">
        <f>Лист1!E35</f>
        <v>164</v>
      </c>
      <c r="E35" s="125">
        <f>Лист1!F35</f>
        <v>164.08116000000001</v>
      </c>
      <c r="F35" s="151">
        <f t="shared" si="0"/>
        <v>8.1160000000011223E-2</v>
      </c>
      <c r="G35" s="80">
        <f t="shared" si="1"/>
        <v>1.0004948780487806</v>
      </c>
      <c r="H35" s="19"/>
      <c r="I35" s="7"/>
    </row>
    <row r="36" spans="1:9" ht="65.25" customHeight="1" thickBot="1" x14ac:dyDescent="0.25">
      <c r="A36" s="89">
        <v>18010300</v>
      </c>
      <c r="B36" s="25">
        <v>18010300</v>
      </c>
      <c r="C36" s="12" t="s">
        <v>27</v>
      </c>
      <c r="D36" s="125">
        <f>Лист1!E36</f>
        <v>759</v>
      </c>
      <c r="E36" s="125">
        <f>Лист1!F36</f>
        <v>765.33465999999999</v>
      </c>
      <c r="F36" s="151">
        <f t="shared" si="0"/>
        <v>6.3346599999999853</v>
      </c>
      <c r="G36" s="80">
        <f t="shared" si="1"/>
        <v>1.0083460606060606</v>
      </c>
      <c r="H36" s="19"/>
      <c r="I36" s="7"/>
    </row>
    <row r="37" spans="1:9" ht="60.75" customHeight="1" thickBot="1" x14ac:dyDescent="0.25">
      <c r="A37" s="89">
        <v>18010400</v>
      </c>
      <c r="B37" s="25">
        <v>18010400</v>
      </c>
      <c r="C37" s="12" t="s">
        <v>28</v>
      </c>
      <c r="D37" s="125">
        <f>Лист1!E37</f>
        <v>1965.7</v>
      </c>
      <c r="E37" s="125">
        <f>Лист1!F37</f>
        <v>2006.49271</v>
      </c>
      <c r="F37" s="151">
        <f t="shared" si="0"/>
        <v>40.792709999999943</v>
      </c>
      <c r="G37" s="80">
        <f t="shared" si="1"/>
        <v>1.0207522561937223</v>
      </c>
      <c r="H37" s="19"/>
      <c r="I37" s="7"/>
    </row>
    <row r="38" spans="1:9" s="37" customFormat="1" ht="24" customHeight="1" thickBot="1" x14ac:dyDescent="0.25">
      <c r="A38" s="89"/>
      <c r="B38" s="43"/>
      <c r="C38" s="44" t="s">
        <v>95</v>
      </c>
      <c r="D38" s="127">
        <f>SUM(D39:D42)</f>
        <v>9342.7000000000007</v>
      </c>
      <c r="E38" s="127">
        <f>SUM(E39:E42)</f>
        <v>9501.5957799999996</v>
      </c>
      <c r="F38" s="151">
        <f t="shared" si="0"/>
        <v>158.89577999999892</v>
      </c>
      <c r="G38" s="80">
        <f t="shared" si="1"/>
        <v>1.0170074796365076</v>
      </c>
      <c r="H38" s="45"/>
      <c r="I38" s="41"/>
    </row>
    <row r="39" spans="1:9" s="51" customFormat="1" ht="24" thickBot="1" x14ac:dyDescent="0.25">
      <c r="A39" s="89">
        <v>18010500</v>
      </c>
      <c r="B39" s="47">
        <v>18010500</v>
      </c>
      <c r="C39" s="48" t="s">
        <v>29</v>
      </c>
      <c r="D39" s="127">
        <f>Лист1!E38</f>
        <v>1349</v>
      </c>
      <c r="E39" s="127">
        <f>Лист1!F38</f>
        <v>1384.0924299999999</v>
      </c>
      <c r="F39" s="151">
        <f t="shared" si="0"/>
        <v>35.092429999999922</v>
      </c>
      <c r="G39" s="80">
        <f t="shared" si="1"/>
        <v>1.026013661971831</v>
      </c>
      <c r="H39" s="49">
        <f>SUM(E39:E42)</f>
        <v>9501.5957799999996</v>
      </c>
      <c r="I39" s="50"/>
    </row>
    <row r="40" spans="1:9" ht="24" thickBot="1" x14ac:dyDescent="0.25">
      <c r="A40" s="89">
        <v>18010600</v>
      </c>
      <c r="B40" s="25">
        <v>18010600</v>
      </c>
      <c r="C40" s="12" t="s">
        <v>30</v>
      </c>
      <c r="D40" s="127">
        <f>Лист1!E39</f>
        <v>3794</v>
      </c>
      <c r="E40" s="127">
        <f>Лист1!F39</f>
        <v>3877.0415800000001</v>
      </c>
      <c r="F40" s="151">
        <f t="shared" si="0"/>
        <v>83.041580000000067</v>
      </c>
      <c r="G40" s="80">
        <f t="shared" si="1"/>
        <v>1.021887606747496</v>
      </c>
      <c r="H40" s="19"/>
      <c r="I40" s="7"/>
    </row>
    <row r="41" spans="1:9" ht="24" thickBot="1" x14ac:dyDescent="0.25">
      <c r="A41" s="89">
        <v>18010700</v>
      </c>
      <c r="B41" s="25">
        <v>18010700</v>
      </c>
      <c r="C41" s="12" t="s">
        <v>31</v>
      </c>
      <c r="D41" s="127">
        <f>Лист1!E40</f>
        <v>1278.7</v>
      </c>
      <c r="E41" s="127">
        <f>Лист1!F40</f>
        <v>1281.69777</v>
      </c>
      <c r="F41" s="151">
        <f t="shared" si="0"/>
        <v>2.9977699999999459</v>
      </c>
      <c r="G41" s="80">
        <f t="shared" si="1"/>
        <v>1.002344388832408</v>
      </c>
      <c r="H41" s="19"/>
      <c r="I41" s="7"/>
    </row>
    <row r="42" spans="1:9" ht="24" thickBot="1" x14ac:dyDescent="0.25">
      <c r="A42" s="89">
        <v>18010900</v>
      </c>
      <c r="B42" s="25">
        <v>18010900</v>
      </c>
      <c r="C42" s="12" t="s">
        <v>32</v>
      </c>
      <c r="D42" s="127">
        <f>Лист1!E41</f>
        <v>2921</v>
      </c>
      <c r="E42" s="127">
        <f>Лист1!F41</f>
        <v>2958.7640000000001</v>
      </c>
      <c r="F42" s="151">
        <f t="shared" si="0"/>
        <v>37.764000000000124</v>
      </c>
      <c r="G42" s="80">
        <f t="shared" si="1"/>
        <v>1.0129284491612462</v>
      </c>
      <c r="H42" s="19"/>
      <c r="I42" s="7"/>
    </row>
    <row r="43" spans="1:9" ht="24" thickBot="1" x14ac:dyDescent="0.25">
      <c r="A43" s="110"/>
      <c r="B43" s="180">
        <v>18011000</v>
      </c>
      <c r="C43" s="181" t="s">
        <v>107</v>
      </c>
      <c r="D43" s="128">
        <v>0</v>
      </c>
      <c r="E43" s="128">
        <v>1.04</v>
      </c>
      <c r="F43" s="151">
        <f t="shared" ref="F43" si="4">E43-D43</f>
        <v>1.04</v>
      </c>
      <c r="G43" s="80" t="e">
        <f t="shared" ref="G43" si="5">E43/D43</f>
        <v>#DIV/0!</v>
      </c>
      <c r="H43" s="19"/>
      <c r="I43" s="7"/>
    </row>
    <row r="44" spans="1:9" s="118" customFormat="1" ht="21.75" customHeight="1" thickBot="1" x14ac:dyDescent="0.25">
      <c r="A44" s="110">
        <v>18011100</v>
      </c>
      <c r="B44" s="111">
        <v>18011100</v>
      </c>
      <c r="C44" s="112" t="s">
        <v>33</v>
      </c>
      <c r="D44" s="128">
        <f>Лист1!E43</f>
        <v>185.6</v>
      </c>
      <c r="E44" s="128">
        <f>Лист1!F43</f>
        <v>185.61500000000001</v>
      </c>
      <c r="F44" s="151">
        <f t="shared" si="0"/>
        <v>1.5000000000014779E-2</v>
      </c>
      <c r="G44" s="80">
        <f t="shared" si="1"/>
        <v>1.0000808189655173</v>
      </c>
      <c r="H44" s="116"/>
      <c r="I44" s="117"/>
    </row>
    <row r="45" spans="1:9" s="118" customFormat="1" ht="26.25" customHeight="1" thickBot="1" x14ac:dyDescent="0.25">
      <c r="A45" s="110">
        <v>18020000</v>
      </c>
      <c r="B45" s="111">
        <v>18020000</v>
      </c>
      <c r="C45" s="112" t="s">
        <v>34</v>
      </c>
      <c r="D45" s="128">
        <f>Лист1!E44</f>
        <v>0</v>
      </c>
      <c r="E45" s="128">
        <f>Лист1!F44</f>
        <v>0</v>
      </c>
      <c r="F45" s="151">
        <f t="shared" si="0"/>
        <v>0</v>
      </c>
      <c r="G45" s="80" t="e">
        <f t="shared" si="1"/>
        <v>#DIV/0!</v>
      </c>
      <c r="H45" s="116"/>
      <c r="I45" s="117"/>
    </row>
    <row r="46" spans="1:9" s="118" customFormat="1" ht="42.75" customHeight="1" thickBot="1" x14ac:dyDescent="0.25">
      <c r="A46" s="110">
        <v>18020100</v>
      </c>
      <c r="B46" s="111">
        <v>18020100</v>
      </c>
      <c r="C46" s="112" t="s">
        <v>35</v>
      </c>
      <c r="D46" s="128">
        <f>Лист1!E45</f>
        <v>0</v>
      </c>
      <c r="E46" s="128">
        <f>Лист1!F45</f>
        <v>0</v>
      </c>
      <c r="F46" s="151">
        <f t="shared" si="0"/>
        <v>0</v>
      </c>
      <c r="G46" s="80" t="e">
        <f t="shared" si="1"/>
        <v>#DIV/0!</v>
      </c>
      <c r="H46" s="116"/>
      <c r="I46" s="117"/>
    </row>
    <row r="47" spans="1:9" s="37" customFormat="1" ht="24" thickBot="1" x14ac:dyDescent="0.25">
      <c r="A47" s="157">
        <v>18050000</v>
      </c>
      <c r="B47" s="43">
        <v>18050000</v>
      </c>
      <c r="C47" s="44" t="s">
        <v>36</v>
      </c>
      <c r="D47" s="127">
        <f>Лист1!E46</f>
        <v>28737.7</v>
      </c>
      <c r="E47" s="127">
        <f>Лист1!F46</f>
        <v>29088.555250000001</v>
      </c>
      <c r="F47" s="151">
        <f t="shared" si="0"/>
        <v>350.85525000000052</v>
      </c>
      <c r="G47" s="80">
        <f t="shared" si="1"/>
        <v>1.0122088841486967</v>
      </c>
      <c r="H47" s="45"/>
      <c r="I47" s="41"/>
    </row>
    <row r="48" spans="1:9" ht="24" thickBot="1" x14ac:dyDescent="0.25">
      <c r="A48" s="89">
        <v>18050300</v>
      </c>
      <c r="B48" s="25">
        <v>18050300</v>
      </c>
      <c r="C48" s="12" t="s">
        <v>37</v>
      </c>
      <c r="D48" s="127">
        <f>Лист1!E47</f>
        <v>267.7</v>
      </c>
      <c r="E48" s="127">
        <f>Лист1!F47</f>
        <v>270.20580000000001</v>
      </c>
      <c r="F48" s="151">
        <f t="shared" si="0"/>
        <v>2.505800000000022</v>
      </c>
      <c r="G48" s="80">
        <f t="shared" si="1"/>
        <v>1.0093604781471797</v>
      </c>
      <c r="H48" s="19"/>
      <c r="I48" s="7"/>
    </row>
    <row r="49" spans="1:9" ht="24" thickBot="1" x14ac:dyDescent="0.25">
      <c r="A49" s="89">
        <v>18050400</v>
      </c>
      <c r="B49" s="25">
        <v>18050400</v>
      </c>
      <c r="C49" s="12" t="s">
        <v>38</v>
      </c>
      <c r="D49" s="127">
        <f>Лист1!E48</f>
        <v>13870</v>
      </c>
      <c r="E49" s="127">
        <f>Лист1!F48</f>
        <v>13954.645060000001</v>
      </c>
      <c r="F49" s="151">
        <f t="shared" si="0"/>
        <v>84.64506000000074</v>
      </c>
      <c r="G49" s="80">
        <f t="shared" si="1"/>
        <v>1.0061027440519106</v>
      </c>
      <c r="H49" s="19"/>
      <c r="I49" s="7"/>
    </row>
    <row r="50" spans="1:9" ht="82.5" customHeight="1" thickBot="1" x14ac:dyDescent="0.25">
      <c r="A50" s="89">
        <v>18050500</v>
      </c>
      <c r="B50" s="25">
        <v>18050500</v>
      </c>
      <c r="C50" s="12" t="s">
        <v>39</v>
      </c>
      <c r="D50" s="127">
        <f>Лист1!E49</f>
        <v>14600</v>
      </c>
      <c r="E50" s="127">
        <f>Лист1!F49</f>
        <v>14863.704390000001</v>
      </c>
      <c r="F50" s="151">
        <f t="shared" si="0"/>
        <v>263.70439000000079</v>
      </c>
      <c r="G50" s="80">
        <f t="shared" si="1"/>
        <v>1.0180619445205481</v>
      </c>
      <c r="H50" s="19"/>
      <c r="I50" s="7"/>
    </row>
    <row r="51" spans="1:9" s="1" customFormat="1" ht="23.25" thickBot="1" x14ac:dyDescent="0.25">
      <c r="A51" s="71">
        <v>20000000</v>
      </c>
      <c r="B51" s="14">
        <v>20000000</v>
      </c>
      <c r="C51" s="15" t="s">
        <v>40</v>
      </c>
      <c r="D51" s="127">
        <f>Лист1!E50</f>
        <v>3492.8</v>
      </c>
      <c r="E51" s="127">
        <f>Лист1!F50</f>
        <v>3768.61796</v>
      </c>
      <c r="F51" s="151">
        <f t="shared" si="0"/>
        <v>275.81795999999986</v>
      </c>
      <c r="G51" s="80">
        <f t="shared" si="1"/>
        <v>1.0789675790196975</v>
      </c>
      <c r="H51" s="18">
        <f>SUM(E53,E55,E61,E66,E68,E71,E72)</f>
        <v>3768.6179599999996</v>
      </c>
      <c r="I51" s="7">
        <f>E51-H51</f>
        <v>0</v>
      </c>
    </row>
    <row r="52" spans="1:9" s="5" customFormat="1" ht="40.5" customHeight="1" thickBot="1" x14ac:dyDescent="0.25">
      <c r="A52" s="113">
        <v>21000000</v>
      </c>
      <c r="B52" s="114">
        <v>21000000</v>
      </c>
      <c r="C52" s="115" t="s">
        <v>41</v>
      </c>
      <c r="D52" s="128">
        <f>Лист1!E51</f>
        <v>623.25</v>
      </c>
      <c r="E52" s="128">
        <f>Лист1!F51</f>
        <v>756.08166999999992</v>
      </c>
      <c r="F52" s="151">
        <f t="shared" si="0"/>
        <v>132.83166999999992</v>
      </c>
      <c r="G52" s="80">
        <f t="shared" si="1"/>
        <v>1.2131274288006417</v>
      </c>
      <c r="H52" s="20"/>
      <c r="I52" s="7"/>
    </row>
    <row r="53" spans="1:9" s="51" customFormat="1" ht="131.25" customHeight="1" thickBot="1" x14ac:dyDescent="0.25">
      <c r="A53" s="89">
        <v>21010000</v>
      </c>
      <c r="B53" s="47">
        <v>21010000</v>
      </c>
      <c r="C53" s="48" t="s">
        <v>83</v>
      </c>
      <c r="D53" s="127">
        <f>Лист1!E52</f>
        <v>18.95</v>
      </c>
      <c r="E53" s="127">
        <f>Лист1!F52</f>
        <v>20.956</v>
      </c>
      <c r="F53" s="151">
        <f t="shared" si="0"/>
        <v>2.0060000000000002</v>
      </c>
      <c r="G53" s="80">
        <f t="shared" si="1"/>
        <v>1.1058575197889182</v>
      </c>
      <c r="H53" s="49"/>
      <c r="I53" s="50"/>
    </row>
    <row r="54" spans="1:9" ht="69" customHeight="1" thickBot="1" x14ac:dyDescent="0.25">
      <c r="A54" s="89">
        <v>21010300</v>
      </c>
      <c r="B54" s="25">
        <v>21010300</v>
      </c>
      <c r="C54" s="12" t="s">
        <v>42</v>
      </c>
      <c r="D54" s="127">
        <f>Лист1!E53</f>
        <v>18.95</v>
      </c>
      <c r="E54" s="127">
        <f>Лист1!F53</f>
        <v>20.956</v>
      </c>
      <c r="F54" s="151">
        <f t="shared" si="0"/>
        <v>2.0060000000000002</v>
      </c>
      <c r="G54" s="80">
        <f t="shared" si="1"/>
        <v>1.1058575197889182</v>
      </c>
      <c r="H54" s="19"/>
      <c r="I54" s="7"/>
    </row>
    <row r="55" spans="1:9" s="51" customFormat="1" ht="24" thickBot="1" x14ac:dyDescent="0.25">
      <c r="A55" s="89">
        <v>21080000</v>
      </c>
      <c r="B55" s="47">
        <v>21080000</v>
      </c>
      <c r="C55" s="48" t="s">
        <v>43</v>
      </c>
      <c r="D55" s="127">
        <f>Лист1!E54</f>
        <v>604.29999999999995</v>
      </c>
      <c r="E55" s="127">
        <f>Лист1!F54</f>
        <v>735.1256699999999</v>
      </c>
      <c r="F55" s="151">
        <f t="shared" si="0"/>
        <v>130.82566999999995</v>
      </c>
      <c r="G55" s="80">
        <f t="shared" si="1"/>
        <v>1.216491262617905</v>
      </c>
      <c r="H55" s="49"/>
      <c r="I55" s="50"/>
    </row>
    <row r="56" spans="1:9" ht="107.25" customHeight="1" thickBot="1" x14ac:dyDescent="0.25">
      <c r="A56" s="89">
        <v>21080900</v>
      </c>
      <c r="B56" s="25">
        <v>21080900</v>
      </c>
      <c r="C56" s="12" t="s">
        <v>44</v>
      </c>
      <c r="D56" s="127">
        <f>Лист1!E55</f>
        <v>46</v>
      </c>
      <c r="E56" s="127">
        <f>Лист1!F55</f>
        <v>51.153700000000001</v>
      </c>
      <c r="F56" s="151">
        <f t="shared" si="0"/>
        <v>5.1537000000000006</v>
      </c>
      <c r="G56" s="80">
        <f t="shared" si="1"/>
        <v>1.1120369565217392</v>
      </c>
      <c r="H56" s="19"/>
      <c r="I56" s="7"/>
    </row>
    <row r="57" spans="1:9" ht="21.75" customHeight="1" thickBot="1" x14ac:dyDescent="0.25">
      <c r="A57" s="89">
        <v>21081100</v>
      </c>
      <c r="B57" s="25">
        <v>21081100</v>
      </c>
      <c r="C57" s="12" t="s">
        <v>45</v>
      </c>
      <c r="D57" s="127">
        <f>Лист1!E56</f>
        <v>442.8</v>
      </c>
      <c r="E57" s="127">
        <f>Лист1!F56</f>
        <v>532.70051000000001</v>
      </c>
      <c r="F57" s="151">
        <f t="shared" si="0"/>
        <v>89.900509999999997</v>
      </c>
      <c r="G57" s="80">
        <f t="shared" si="1"/>
        <v>1.2030273486901535</v>
      </c>
      <c r="H57" s="19"/>
      <c r="I57" s="7"/>
    </row>
    <row r="58" spans="1:9" ht="55.5" customHeight="1" thickBot="1" x14ac:dyDescent="0.25">
      <c r="A58" s="89">
        <v>21081500</v>
      </c>
      <c r="B58" s="25">
        <v>21081500</v>
      </c>
      <c r="C58" s="12" t="s">
        <v>46</v>
      </c>
      <c r="D58" s="127">
        <f>Лист1!E57</f>
        <v>59.5</v>
      </c>
      <c r="E58" s="127">
        <f>Лист1!F57</f>
        <v>93.1</v>
      </c>
      <c r="F58" s="151">
        <f t="shared" si="0"/>
        <v>33.599999999999994</v>
      </c>
      <c r="G58" s="80">
        <f t="shared" si="1"/>
        <v>1.5647058823529412</v>
      </c>
      <c r="H58" s="19"/>
      <c r="I58" s="7"/>
    </row>
    <row r="59" spans="1:9" ht="39" customHeight="1" thickBot="1" x14ac:dyDescent="0.25">
      <c r="A59" s="89">
        <v>21081700</v>
      </c>
      <c r="B59" s="25">
        <v>21081700</v>
      </c>
      <c r="C59" s="12" t="s">
        <v>47</v>
      </c>
      <c r="D59" s="127">
        <f>Лист1!E58</f>
        <v>56</v>
      </c>
      <c r="E59" s="127">
        <f>Лист1!F58</f>
        <v>58.171459999999996</v>
      </c>
      <c r="F59" s="151">
        <f t="shared" si="0"/>
        <v>2.1714599999999962</v>
      </c>
      <c r="G59" s="80">
        <f t="shared" si="1"/>
        <v>1.0387760714285714</v>
      </c>
      <c r="H59" s="19"/>
      <c r="I59" s="7"/>
    </row>
    <row r="60" spans="1:9" s="55" customFormat="1" ht="45" customHeight="1" thickBot="1" x14ac:dyDescent="0.25">
      <c r="A60" s="85">
        <v>22000000</v>
      </c>
      <c r="B60" s="52">
        <v>22000000</v>
      </c>
      <c r="C60" s="53" t="s">
        <v>48</v>
      </c>
      <c r="D60" s="127">
        <f>Лист1!E59</f>
        <v>2779.75</v>
      </c>
      <c r="E60" s="127">
        <f>Лист1!F59</f>
        <v>2915.7692200000001</v>
      </c>
      <c r="F60" s="151">
        <f t="shared" si="0"/>
        <v>136.01922000000013</v>
      </c>
      <c r="G60" s="80">
        <f t="shared" si="1"/>
        <v>1.0489321773540787</v>
      </c>
      <c r="H60" s="54">
        <f>E60-E61</f>
        <v>126.83314999999993</v>
      </c>
      <c r="I60" s="50"/>
    </row>
    <row r="61" spans="1:9" s="37" customFormat="1" ht="26.25" customHeight="1" thickBot="1" x14ac:dyDescent="0.25">
      <c r="A61" s="89">
        <v>22010000</v>
      </c>
      <c r="B61" s="43">
        <v>22010000</v>
      </c>
      <c r="C61" s="44" t="s">
        <v>49</v>
      </c>
      <c r="D61" s="127">
        <f>Лист1!E60</f>
        <v>2663.1</v>
      </c>
      <c r="E61" s="127">
        <f>Лист1!F60</f>
        <v>2788.9360700000002</v>
      </c>
      <c r="F61" s="151">
        <f t="shared" si="0"/>
        <v>125.83607000000029</v>
      </c>
      <c r="G61" s="80">
        <f t="shared" si="1"/>
        <v>1.0472517254327665</v>
      </c>
      <c r="H61" s="45"/>
      <c r="I61" s="41"/>
    </row>
    <row r="62" spans="1:9" ht="61.5" customHeight="1" thickBot="1" x14ac:dyDescent="0.25">
      <c r="A62" s="89">
        <v>22010300</v>
      </c>
      <c r="B62" s="25">
        <v>22010300</v>
      </c>
      <c r="C62" s="12" t="s">
        <v>50</v>
      </c>
      <c r="D62" s="127">
        <f>Лист1!E61</f>
        <v>154.80000000000001</v>
      </c>
      <c r="E62" s="127">
        <f>Лист1!F61</f>
        <v>162.0411</v>
      </c>
      <c r="F62" s="151">
        <f t="shared" si="0"/>
        <v>7.2410999999999888</v>
      </c>
      <c r="G62" s="80">
        <f t="shared" si="1"/>
        <v>1.0467771317829457</v>
      </c>
      <c r="H62" s="19"/>
      <c r="I62" s="7"/>
    </row>
    <row r="63" spans="1:9" ht="24" thickBot="1" x14ac:dyDescent="0.25">
      <c r="A63" s="89">
        <v>22012500</v>
      </c>
      <c r="B63" s="25">
        <v>22012500</v>
      </c>
      <c r="C63" s="12" t="s">
        <v>51</v>
      </c>
      <c r="D63" s="127">
        <f>Лист1!E62</f>
        <v>485</v>
      </c>
      <c r="E63" s="127">
        <f>Лист1!F62</f>
        <v>501.5641</v>
      </c>
      <c r="F63" s="151">
        <f t="shared" si="0"/>
        <v>16.564099999999996</v>
      </c>
      <c r="G63" s="80">
        <f t="shared" si="1"/>
        <v>1.0341527835051547</v>
      </c>
      <c r="H63" s="19"/>
      <c r="I63" s="7"/>
    </row>
    <row r="64" spans="1:9" ht="41.25" thickBot="1" x14ac:dyDescent="0.25">
      <c r="A64" s="89">
        <v>22012600</v>
      </c>
      <c r="B64" s="25">
        <v>22012600</v>
      </c>
      <c r="C64" s="12" t="s">
        <v>52</v>
      </c>
      <c r="D64" s="127">
        <f>Лист1!E63</f>
        <v>2002.9</v>
      </c>
      <c r="E64" s="127">
        <f>Лист1!F63</f>
        <v>2104.4448700000003</v>
      </c>
      <c r="F64" s="151">
        <f t="shared" si="0"/>
        <v>101.54487000000017</v>
      </c>
      <c r="G64" s="80">
        <f t="shared" si="1"/>
        <v>1.0506989215637326</v>
      </c>
      <c r="H64" s="19"/>
      <c r="I64" s="7"/>
    </row>
    <row r="65" spans="1:9" ht="139.5" customHeight="1" thickBot="1" x14ac:dyDescent="0.25">
      <c r="A65" s="89">
        <v>22012900</v>
      </c>
      <c r="B65" s="25">
        <v>22012900</v>
      </c>
      <c r="C65" s="12" t="s">
        <v>84</v>
      </c>
      <c r="D65" s="127">
        <f>Лист1!E64</f>
        <v>20.399999999999999</v>
      </c>
      <c r="E65" s="127">
        <f>Лист1!F64</f>
        <v>20.885999999999999</v>
      </c>
      <c r="F65" s="151">
        <f t="shared" si="0"/>
        <v>0.48600000000000065</v>
      </c>
      <c r="G65" s="80">
        <f t="shared" si="1"/>
        <v>1.0238235294117648</v>
      </c>
      <c r="H65" s="19"/>
      <c r="I65" s="7"/>
    </row>
    <row r="66" spans="1:9" s="51" customFormat="1" ht="54" customHeight="1" thickBot="1" x14ac:dyDescent="0.25">
      <c r="A66" s="110">
        <v>22080000</v>
      </c>
      <c r="B66" s="111">
        <v>22080000</v>
      </c>
      <c r="C66" s="112" t="s">
        <v>53</v>
      </c>
      <c r="D66" s="128">
        <f>Лист1!E65</f>
        <v>9.8000000000000007</v>
      </c>
      <c r="E66" s="128">
        <f>Лист1!F65</f>
        <v>14.524809999999999</v>
      </c>
      <c r="F66" s="151">
        <f t="shared" si="0"/>
        <v>4.724809999999998</v>
      </c>
      <c r="G66" s="80">
        <f t="shared" si="1"/>
        <v>1.482123469387755</v>
      </c>
      <c r="H66" s="49"/>
      <c r="I66" s="50"/>
    </row>
    <row r="67" spans="1:9" ht="57.75" customHeight="1" thickBot="1" x14ac:dyDescent="0.25">
      <c r="A67" s="89">
        <v>22080400</v>
      </c>
      <c r="B67" s="25">
        <v>22080400</v>
      </c>
      <c r="C67" s="12" t="s">
        <v>54</v>
      </c>
      <c r="D67" s="127">
        <f>Лист1!E66</f>
        <v>9.8000000000000007</v>
      </c>
      <c r="E67" s="127">
        <f>Лист1!F66</f>
        <v>14.524809999999999</v>
      </c>
      <c r="F67" s="151">
        <f t="shared" si="0"/>
        <v>4.724809999999998</v>
      </c>
      <c r="G67" s="80">
        <f t="shared" si="1"/>
        <v>1.482123469387755</v>
      </c>
      <c r="H67" s="19"/>
      <c r="I67" s="7"/>
    </row>
    <row r="68" spans="1:9" s="51" customFormat="1" ht="24" thickBot="1" x14ac:dyDescent="0.25">
      <c r="A68" s="110">
        <v>22090000</v>
      </c>
      <c r="B68" s="111">
        <v>22090000</v>
      </c>
      <c r="C68" s="112" t="s">
        <v>55</v>
      </c>
      <c r="D68" s="128">
        <f>Лист1!E67</f>
        <v>106.85</v>
      </c>
      <c r="E68" s="128">
        <f>Лист1!F67</f>
        <v>110.31105000000001</v>
      </c>
      <c r="F68" s="151">
        <f t="shared" si="0"/>
        <v>3.4610500000000144</v>
      </c>
      <c r="G68" s="80">
        <f t="shared" si="1"/>
        <v>1.0323916705662144</v>
      </c>
      <c r="H68" s="49"/>
      <c r="I68" s="50"/>
    </row>
    <row r="69" spans="1:9" ht="57.75" customHeight="1" thickBot="1" x14ac:dyDescent="0.25">
      <c r="A69" s="89">
        <v>22090100</v>
      </c>
      <c r="B69" s="25">
        <v>22090100</v>
      </c>
      <c r="C69" s="12" t="s">
        <v>56</v>
      </c>
      <c r="D69" s="127">
        <f>Лист1!E68</f>
        <v>102</v>
      </c>
      <c r="E69" s="127">
        <f>Лист1!F68</f>
        <v>105.12305000000001</v>
      </c>
      <c r="F69" s="151">
        <f t="shared" si="0"/>
        <v>3.1230500000000063</v>
      </c>
      <c r="G69" s="80">
        <f t="shared" si="1"/>
        <v>1.0306181372549019</v>
      </c>
      <c r="H69" s="19"/>
      <c r="I69" s="7"/>
    </row>
    <row r="70" spans="1:9" ht="61.5" thickBot="1" x14ac:dyDescent="0.25">
      <c r="A70" s="89">
        <v>22090400</v>
      </c>
      <c r="B70" s="25">
        <v>22090400</v>
      </c>
      <c r="C70" s="12" t="s">
        <v>57</v>
      </c>
      <c r="D70" s="127">
        <f>Лист1!E70</f>
        <v>4.8499999999999996</v>
      </c>
      <c r="E70" s="127">
        <f>Лист1!F70</f>
        <v>5.1707000000000001</v>
      </c>
      <c r="F70" s="151">
        <f t="shared" si="0"/>
        <v>0.32070000000000043</v>
      </c>
      <c r="G70" s="80">
        <f t="shared" si="1"/>
        <v>1.0661237113402062</v>
      </c>
      <c r="H70" s="19"/>
      <c r="I70" s="7"/>
    </row>
    <row r="71" spans="1:9" ht="117.6" customHeight="1" thickBot="1" x14ac:dyDescent="0.4">
      <c r="A71" s="89"/>
      <c r="B71" s="139">
        <v>22130000</v>
      </c>
      <c r="C71" s="150" t="s">
        <v>103</v>
      </c>
      <c r="D71" s="127">
        <f>Лист1!E71</f>
        <v>0</v>
      </c>
      <c r="E71" s="127">
        <f>Лист1!F71</f>
        <v>1.99729</v>
      </c>
      <c r="F71" s="151"/>
      <c r="G71" s="80"/>
      <c r="H71" s="19"/>
      <c r="I71" s="7"/>
    </row>
    <row r="72" spans="1:9" s="55" customFormat="1" ht="24" thickBot="1" x14ac:dyDescent="0.25">
      <c r="A72" s="107">
        <v>24000000</v>
      </c>
      <c r="B72" s="108">
        <v>24000000</v>
      </c>
      <c r="C72" s="109" t="s">
        <v>58</v>
      </c>
      <c r="D72" s="128">
        <f>Лист1!E72</f>
        <v>89.8</v>
      </c>
      <c r="E72" s="128">
        <f>Лист1!F72</f>
        <v>96.767070000000004</v>
      </c>
      <c r="F72" s="151">
        <f t="shared" si="0"/>
        <v>6.9670700000000068</v>
      </c>
      <c r="G72" s="80">
        <f t="shared" si="1"/>
        <v>1.07758429844098</v>
      </c>
      <c r="H72" s="54"/>
      <c r="I72" s="50"/>
    </row>
    <row r="73" spans="1:9" ht="24" thickBot="1" x14ac:dyDescent="0.25">
      <c r="A73" s="89">
        <v>24060000</v>
      </c>
      <c r="B73" s="25">
        <v>24060000</v>
      </c>
      <c r="C73" s="12" t="s">
        <v>43</v>
      </c>
      <c r="D73" s="127">
        <f>Лист1!E73</f>
        <v>89.8</v>
      </c>
      <c r="E73" s="127">
        <f>Лист1!F73</f>
        <v>96.767070000000004</v>
      </c>
      <c r="F73" s="151">
        <f t="shared" si="0"/>
        <v>6.9670700000000068</v>
      </c>
      <c r="G73" s="80">
        <f t="shared" si="1"/>
        <v>1.07758429844098</v>
      </c>
      <c r="H73" s="19"/>
      <c r="I73" s="7"/>
    </row>
    <row r="74" spans="1:9" ht="24" thickBot="1" x14ac:dyDescent="0.25">
      <c r="A74" s="89">
        <v>24060300</v>
      </c>
      <c r="B74" s="25">
        <v>24060300</v>
      </c>
      <c r="C74" s="12" t="s">
        <v>43</v>
      </c>
      <c r="D74" s="127">
        <f>Лист1!E74</f>
        <v>53.5</v>
      </c>
      <c r="E74" s="127">
        <f>Лист1!F74</f>
        <v>60.400280000000002</v>
      </c>
      <c r="F74" s="151">
        <f t="shared" si="0"/>
        <v>6.9002800000000022</v>
      </c>
      <c r="G74" s="80">
        <f t="shared" si="1"/>
        <v>1.1289771962616824</v>
      </c>
      <c r="H74" s="19"/>
      <c r="I74" s="7"/>
    </row>
    <row r="75" spans="1:9" s="1" customFormat="1" ht="23.25" thickBot="1" x14ac:dyDescent="0.25">
      <c r="A75" s="104">
        <v>30000000</v>
      </c>
      <c r="B75" s="105">
        <v>30000000</v>
      </c>
      <c r="C75" s="106" t="s">
        <v>59</v>
      </c>
      <c r="D75" s="128">
        <f>Лист1!E76</f>
        <v>0</v>
      </c>
      <c r="E75" s="128">
        <f>Лист1!F76</f>
        <v>0.65</v>
      </c>
      <c r="F75" s="151">
        <f t="shared" si="0"/>
        <v>0.65</v>
      </c>
      <c r="G75" s="80" t="e">
        <f t="shared" si="1"/>
        <v>#DIV/0!</v>
      </c>
      <c r="H75" s="18"/>
      <c r="I75" s="7"/>
    </row>
    <row r="76" spans="1:9" s="59" customFormat="1" ht="21" customHeight="1" thickBot="1" x14ac:dyDescent="0.25">
      <c r="A76" s="89">
        <v>31000000</v>
      </c>
      <c r="B76" s="47">
        <v>31000000</v>
      </c>
      <c r="C76" s="58" t="s">
        <v>60</v>
      </c>
      <c r="D76" s="127">
        <f>Лист1!E77</f>
        <v>0</v>
      </c>
      <c r="E76" s="127">
        <f>Лист1!F77</f>
        <v>0.65</v>
      </c>
      <c r="F76" s="151">
        <f t="shared" si="0"/>
        <v>0.65</v>
      </c>
      <c r="G76" s="80" t="e">
        <f t="shared" si="1"/>
        <v>#DIV/0!</v>
      </c>
      <c r="H76" s="49"/>
      <c r="I76" s="50"/>
    </row>
    <row r="77" spans="1:9" ht="104.25" customHeight="1" thickBot="1" x14ac:dyDescent="0.25">
      <c r="A77" s="89">
        <v>31010000</v>
      </c>
      <c r="B77" s="25">
        <v>31010000</v>
      </c>
      <c r="C77" s="12" t="s">
        <v>61</v>
      </c>
      <c r="D77" s="127">
        <f>Лист1!E78</f>
        <v>0</v>
      </c>
      <c r="E77" s="127">
        <f>Лист1!F78</f>
        <v>0.65</v>
      </c>
      <c r="F77" s="151">
        <f t="shared" si="0"/>
        <v>0.65</v>
      </c>
      <c r="G77" s="80" t="e">
        <f t="shared" si="1"/>
        <v>#DIV/0!</v>
      </c>
      <c r="H77" s="19"/>
      <c r="I77" s="7"/>
    </row>
    <row r="78" spans="1:9" ht="99" customHeight="1" thickBot="1" x14ac:dyDescent="0.25">
      <c r="A78" s="89">
        <v>31010200</v>
      </c>
      <c r="B78" s="25">
        <v>31010200</v>
      </c>
      <c r="C78" s="12" t="s">
        <v>62</v>
      </c>
      <c r="D78" s="127">
        <f>Лист1!E79</f>
        <v>0</v>
      </c>
      <c r="E78" s="127">
        <f>Лист1!F79</f>
        <v>0.65</v>
      </c>
      <c r="F78" s="151">
        <f t="shared" ref="F78:F91" si="6">E78-D78</f>
        <v>0.65</v>
      </c>
      <c r="G78" s="80" t="e">
        <f t="shared" ref="G78:G91" si="7">E78/D78</f>
        <v>#DIV/0!</v>
      </c>
      <c r="H78" s="21"/>
      <c r="I78" s="7"/>
    </row>
    <row r="79" spans="1:9" s="63" customFormat="1" ht="23.25" thickBot="1" x14ac:dyDescent="0.25">
      <c r="A79" s="71">
        <v>40000000</v>
      </c>
      <c r="B79" s="60">
        <v>40000000</v>
      </c>
      <c r="C79" s="61" t="s">
        <v>63</v>
      </c>
      <c r="D79" s="127">
        <f>Лист1!E80</f>
        <v>132767.258</v>
      </c>
      <c r="E79" s="127">
        <f>Лист1!F80</f>
        <v>132747.87447000001</v>
      </c>
      <c r="F79" s="151">
        <f t="shared" si="6"/>
        <v>-19.383529999991879</v>
      </c>
      <c r="G79" s="80">
        <f t="shared" si="7"/>
        <v>0.99985400368816846</v>
      </c>
      <c r="H79" s="62"/>
      <c r="I79" s="50"/>
    </row>
    <row r="80" spans="1:9" s="5" customFormat="1" ht="24" thickBot="1" x14ac:dyDescent="0.25">
      <c r="A80" s="94">
        <v>41000000</v>
      </c>
      <c r="B80" s="27">
        <v>41000000</v>
      </c>
      <c r="C80" s="16" t="s">
        <v>64</v>
      </c>
      <c r="D80" s="127">
        <f>Лист1!E81</f>
        <v>132767.258</v>
      </c>
      <c r="E80" s="127">
        <f>Лист1!F81</f>
        <v>132747.87447000001</v>
      </c>
      <c r="F80" s="151">
        <f t="shared" si="6"/>
        <v>-19.383529999991879</v>
      </c>
      <c r="G80" s="80">
        <f t="shared" si="7"/>
        <v>0.99985400368816846</v>
      </c>
      <c r="H80" s="22"/>
      <c r="I80" s="7"/>
    </row>
    <row r="81" spans="1:9" ht="24" thickBot="1" x14ac:dyDescent="0.25">
      <c r="A81" s="89">
        <v>41020000</v>
      </c>
      <c r="B81" s="25">
        <v>41020000</v>
      </c>
      <c r="C81" s="12" t="s">
        <v>65</v>
      </c>
      <c r="D81" s="127">
        <f>Лист1!E82</f>
        <v>8919.7000000000007</v>
      </c>
      <c r="E81" s="127">
        <f>Лист1!F82</f>
        <v>8919.7000000000007</v>
      </c>
      <c r="F81" s="151">
        <f t="shared" si="6"/>
        <v>0</v>
      </c>
      <c r="G81" s="80">
        <f t="shared" si="7"/>
        <v>1</v>
      </c>
      <c r="H81" s="19"/>
      <c r="I81" s="7"/>
    </row>
    <row r="82" spans="1:9" ht="24" thickBot="1" x14ac:dyDescent="0.25">
      <c r="A82" s="89">
        <v>41020100</v>
      </c>
      <c r="B82" s="25">
        <v>41020100</v>
      </c>
      <c r="C82" s="12" t="s">
        <v>66</v>
      </c>
      <c r="D82" s="127">
        <f>Лист1!E83</f>
        <v>8919.7000000000007</v>
      </c>
      <c r="E82" s="127">
        <f>Лист1!F83</f>
        <v>8919.7000000000007</v>
      </c>
      <c r="F82" s="151">
        <f t="shared" si="6"/>
        <v>0</v>
      </c>
      <c r="G82" s="80">
        <f t="shared" si="7"/>
        <v>1</v>
      </c>
      <c r="H82" s="19"/>
      <c r="I82" s="7"/>
    </row>
    <row r="83" spans="1:9" ht="24" thickBot="1" x14ac:dyDescent="0.25">
      <c r="A83" s="89">
        <v>41030000</v>
      </c>
      <c r="B83" s="25">
        <v>41030000</v>
      </c>
      <c r="C83" s="12" t="s">
        <v>67</v>
      </c>
      <c r="D83" s="127">
        <f>Лист1!E84</f>
        <v>112319.045</v>
      </c>
      <c r="E83" s="127">
        <f>Лист1!F84</f>
        <v>112313.878</v>
      </c>
      <c r="F83" s="151">
        <f t="shared" si="6"/>
        <v>-5.1670000000012806</v>
      </c>
      <c r="G83" s="80">
        <f t="shared" si="7"/>
        <v>0.99995399711598332</v>
      </c>
      <c r="H83" s="19"/>
      <c r="I83" s="7"/>
    </row>
    <row r="84" spans="1:9" ht="41.25" thickBot="1" x14ac:dyDescent="0.25">
      <c r="A84" s="89">
        <v>41033900</v>
      </c>
      <c r="B84" s="25">
        <v>41033900</v>
      </c>
      <c r="C84" s="12" t="s">
        <v>68</v>
      </c>
      <c r="D84" s="127">
        <f>Лист1!E87</f>
        <v>82904.2</v>
      </c>
      <c r="E84" s="127">
        <f>Лист1!F87</f>
        <v>82904.2</v>
      </c>
      <c r="F84" s="151">
        <f t="shared" si="6"/>
        <v>0</v>
      </c>
      <c r="G84" s="80">
        <f t="shared" si="7"/>
        <v>1</v>
      </c>
      <c r="H84" s="19"/>
      <c r="I84" s="7"/>
    </row>
    <row r="85" spans="1:9" ht="24" thickBot="1" x14ac:dyDescent="0.25">
      <c r="A85" s="89">
        <v>41040000</v>
      </c>
      <c r="B85" s="25">
        <v>41040000</v>
      </c>
      <c r="C85" s="12" t="s">
        <v>69</v>
      </c>
      <c r="D85" s="127">
        <f>Лист1!E90</f>
        <v>6080.8739999999998</v>
      </c>
      <c r="E85" s="127">
        <f>Лист1!F90</f>
        <v>6080.8739999999998</v>
      </c>
      <c r="F85" s="151">
        <f t="shared" si="6"/>
        <v>0</v>
      </c>
      <c r="G85" s="80">
        <f t="shared" si="7"/>
        <v>1</v>
      </c>
      <c r="H85" s="19"/>
      <c r="I85" s="7"/>
    </row>
    <row r="86" spans="1:9" ht="81.75" thickBot="1" x14ac:dyDescent="0.25">
      <c r="A86" s="89">
        <v>41040200</v>
      </c>
      <c r="B86" s="25">
        <v>41040200</v>
      </c>
      <c r="C86" s="12" t="s">
        <v>70</v>
      </c>
      <c r="D86" s="127">
        <f>Лист1!E91</f>
        <v>4255.0739999999996</v>
      </c>
      <c r="E86" s="127">
        <f>Лист1!F91</f>
        <v>4255.0739999999996</v>
      </c>
      <c r="F86" s="151">
        <f t="shared" si="6"/>
        <v>0</v>
      </c>
      <c r="G86" s="80">
        <f t="shared" si="7"/>
        <v>1</v>
      </c>
      <c r="H86" s="19"/>
      <c r="I86" s="7"/>
    </row>
    <row r="87" spans="1:9" ht="24" thickBot="1" x14ac:dyDescent="0.25">
      <c r="A87" s="89">
        <v>41050000</v>
      </c>
      <c r="B87" s="25">
        <v>41050000</v>
      </c>
      <c r="C87" s="12" t="s">
        <v>71</v>
      </c>
      <c r="D87" s="127">
        <f>Лист1!E93</f>
        <v>5447.6390000000001</v>
      </c>
      <c r="E87" s="127">
        <f>Лист1!F93</f>
        <v>5433.4224699999995</v>
      </c>
      <c r="F87" s="151">
        <f t="shared" si="6"/>
        <v>-14.216530000000603</v>
      </c>
      <c r="G87" s="80">
        <f t="shared" si="7"/>
        <v>0.99739033184834736</v>
      </c>
      <c r="H87" s="19"/>
      <c r="I87" s="7"/>
    </row>
    <row r="88" spans="1:9" ht="41.25" thickBot="1" x14ac:dyDescent="0.25">
      <c r="A88" s="89">
        <v>41051000</v>
      </c>
      <c r="B88" s="25">
        <v>41051000</v>
      </c>
      <c r="C88" s="12" t="s">
        <v>72</v>
      </c>
      <c r="D88" s="127">
        <f>Лист1!E95</f>
        <v>1188.2</v>
      </c>
      <c r="E88" s="127">
        <f>Лист1!F95</f>
        <v>1188.2</v>
      </c>
      <c r="F88" s="151">
        <f t="shared" si="6"/>
        <v>0</v>
      </c>
      <c r="G88" s="80">
        <f t="shared" si="7"/>
        <v>1</v>
      </c>
      <c r="H88" s="19"/>
      <c r="I88" s="7"/>
    </row>
    <row r="89" spans="1:9" ht="61.5" thickBot="1" x14ac:dyDescent="0.25">
      <c r="A89" s="89">
        <v>41051200</v>
      </c>
      <c r="B89" s="25">
        <v>41051200</v>
      </c>
      <c r="C89" s="12" t="s">
        <v>73</v>
      </c>
      <c r="D89" s="127">
        <f>Лист1!E96</f>
        <v>137.22399999999999</v>
      </c>
      <c r="E89" s="127">
        <f>Лист1!F96</f>
        <v>137.19734</v>
      </c>
      <c r="F89" s="151">
        <f t="shared" si="6"/>
        <v>-2.6659999999992579E-2</v>
      </c>
      <c r="G89" s="80">
        <f t="shared" si="7"/>
        <v>0.99980571911618965</v>
      </c>
      <c r="H89" s="19"/>
      <c r="I89" s="7"/>
    </row>
    <row r="90" spans="1:9" ht="61.5" thickBot="1" x14ac:dyDescent="0.25">
      <c r="A90" s="89">
        <v>41055000</v>
      </c>
      <c r="B90" s="25">
        <v>41055000</v>
      </c>
      <c r="C90" s="12" t="s">
        <v>74</v>
      </c>
      <c r="D90" s="127">
        <f>Лист1!E99</f>
        <v>988.7</v>
      </c>
      <c r="E90" s="127">
        <f>Лист1!F99</f>
        <v>988.7</v>
      </c>
      <c r="F90" s="151">
        <f t="shared" si="6"/>
        <v>0</v>
      </c>
      <c r="G90" s="80">
        <f t="shared" si="7"/>
        <v>1</v>
      </c>
      <c r="H90" s="19"/>
      <c r="I90" s="7"/>
    </row>
    <row r="91" spans="1:9" s="37" customFormat="1" ht="23.25" thickBot="1" x14ac:dyDescent="0.25">
      <c r="A91"/>
      <c r="B91" s="68"/>
      <c r="C91" s="69" t="s">
        <v>90</v>
      </c>
      <c r="D91" s="127">
        <f>SUM(D75,D72,D68,D66,D52,D44:D46,D14,D16)</f>
        <v>1122.5000000000002</v>
      </c>
      <c r="E91" s="127">
        <f>SUM(E75,E72,E71,E68,E66,E52,E43:E46,E14,E16)</f>
        <v>1294.63986</v>
      </c>
      <c r="F91" s="151">
        <f t="shared" si="6"/>
        <v>172.13985999999977</v>
      </c>
      <c r="G91" s="80">
        <f t="shared" si="7"/>
        <v>1.1533539955456569</v>
      </c>
      <c r="H91" s="45"/>
      <c r="I91" s="41"/>
    </row>
    <row r="92" spans="1:9" s="1" customFormat="1" ht="20.25" x14ac:dyDescent="0.3">
      <c r="A92" s="37"/>
      <c r="B92" s="214" t="s">
        <v>87</v>
      </c>
      <c r="C92" s="215"/>
      <c r="D92" s="129">
        <f>D75+D51+D7</f>
        <v>128085.85</v>
      </c>
      <c r="E92" s="178">
        <f>E75+E51+E7</f>
        <v>131667.97185</v>
      </c>
      <c r="F92" s="17"/>
      <c r="G92" s="28" t="e">
        <f>G7+G51+G75</f>
        <v>#DIV/0!</v>
      </c>
      <c r="H92" s="23"/>
      <c r="I92" s="7"/>
    </row>
    <row r="93" spans="1:9" s="1" customFormat="1" ht="20.25" x14ac:dyDescent="0.3">
      <c r="A93"/>
      <c r="B93" s="64"/>
      <c r="C93" s="65"/>
      <c r="D93" s="130">
        <f>SUM(D91,D61,D47,D38,D33,D26,D9)</f>
        <v>128085.84999999999</v>
      </c>
      <c r="E93" s="179">
        <f>SUM(E91,E61,E47,E38,E33,E26,E9)</f>
        <v>131667.97185</v>
      </c>
      <c r="F93" s="66"/>
      <c r="G93" s="67"/>
      <c r="H93" s="23"/>
      <c r="I93" s="7"/>
    </row>
    <row r="94" spans="1:9" s="1" customFormat="1" ht="21" thickBot="1" x14ac:dyDescent="0.35">
      <c r="A94"/>
      <c r="B94" s="216" t="s">
        <v>88</v>
      </c>
      <c r="C94" s="217"/>
      <c r="D94" s="29">
        <f>D92-Лист1!E100</f>
        <v>0</v>
      </c>
      <c r="E94" s="131">
        <f>E79+E75+E51+E7</f>
        <v>264415.84632000001</v>
      </c>
      <c r="F94" s="30">
        <f>F7+F51+F75+F79</f>
        <v>3562.7383199999949</v>
      </c>
      <c r="G94" s="31"/>
      <c r="H94" s="23"/>
      <c r="I94" s="7"/>
    </row>
    <row r="95" spans="1:9" ht="40.5" customHeight="1" x14ac:dyDescent="0.2">
      <c r="E95" s="36">
        <f>E92-E93</f>
        <v>0</v>
      </c>
    </row>
    <row r="96" spans="1:9" x14ac:dyDescent="0.2">
      <c r="E96" s="46">
        <v>92722.2</v>
      </c>
    </row>
  </sheetData>
  <mergeCells count="3">
    <mergeCell ref="C2:F2"/>
    <mergeCell ref="B92:C92"/>
    <mergeCell ref="B94:C94"/>
  </mergeCells>
  <pageMargins left="0.15748031496062992" right="0.15748031496062992" top="0.15748031496062992" bottom="0.15748031496062992" header="0.15748031496062992" footer="0.15748031496062992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Лист1</vt:lpstr>
      <vt:lpstr>Лист2</vt:lpstr>
      <vt:lpstr>Лист1!Заголовки_для_печати</vt:lpstr>
      <vt:lpstr>Лист1!Область_печати</vt:lpstr>
      <vt:lpstr>Лист2!Область_печати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rfu2205</cp:lastModifiedBy>
  <cp:lastPrinted>2022-01-10T07:55:46Z</cp:lastPrinted>
  <dcterms:created xsi:type="dcterms:W3CDTF">2021-03-02T12:14:52Z</dcterms:created>
  <dcterms:modified xsi:type="dcterms:W3CDTF">2022-01-10T07:55:57Z</dcterms:modified>
</cp:coreProperties>
</file>