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Мои документы январь 2012\Настя\ТАРИФИ\Тариф 2025-2026\"/>
    </mc:Choice>
  </mc:AlternateContent>
  <xr:revisionPtr revIDLastSave="0" documentId="13_ncr:1_{4481B71C-FD6D-4555-995E-E64C83FF57A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даток 1" sheetId="1" r:id="rId1"/>
    <sheet name="Додаток 2" sheetId="2" r:id="rId2"/>
    <sheet name="Додаток 3" sheetId="3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3" i="1" l="1"/>
  <c r="G63" i="1"/>
  <c r="F63" i="1"/>
  <c r="E63" i="1"/>
  <c r="H64" i="1"/>
  <c r="G64" i="1"/>
  <c r="F64" i="1"/>
  <c r="E64" i="1"/>
  <c r="F72" i="2" l="1"/>
  <c r="R28" i="2" l="1"/>
  <c r="O28" i="2"/>
  <c r="L28" i="2"/>
  <c r="I28" i="2"/>
  <c r="H124" i="1" l="1"/>
  <c r="H123" i="1"/>
  <c r="H122" i="1"/>
  <c r="G124" i="1"/>
  <c r="G123" i="1"/>
  <c r="G122" i="1"/>
  <c r="E124" i="1"/>
  <c r="E123" i="1"/>
  <c r="E122" i="1"/>
  <c r="H60" i="1"/>
  <c r="R122" i="2" l="1"/>
  <c r="O122" i="2"/>
  <c r="L122" i="2"/>
  <c r="I122" i="2"/>
  <c r="R118" i="2"/>
  <c r="O118" i="2"/>
  <c r="L118" i="2"/>
  <c r="I118" i="2"/>
  <c r="R114" i="2"/>
  <c r="O114" i="2"/>
  <c r="L114" i="2"/>
  <c r="I114" i="2"/>
  <c r="R82" i="2"/>
  <c r="O82" i="2"/>
  <c r="L82" i="2"/>
  <c r="I82" i="2"/>
  <c r="F82" i="2" l="1"/>
  <c r="R78" i="2"/>
  <c r="O78" i="2"/>
  <c r="L78" i="2"/>
  <c r="I78" i="2"/>
  <c r="F75" i="2"/>
  <c r="F77" i="2"/>
  <c r="R74" i="2"/>
  <c r="O74" i="2"/>
  <c r="L74" i="2"/>
  <c r="I74" i="2"/>
  <c r="R36" i="2"/>
  <c r="O36" i="2"/>
  <c r="L36" i="2"/>
  <c r="I36" i="2"/>
  <c r="R32" i="2"/>
  <c r="O32" i="2"/>
  <c r="L32" i="2"/>
  <c r="I32" i="2"/>
  <c r="H12" i="2" l="1"/>
  <c r="K12" i="2"/>
  <c r="N12" i="2"/>
  <c r="Q12" i="2"/>
  <c r="C26" i="3" l="1"/>
  <c r="C27" i="3"/>
  <c r="J14" i="2"/>
  <c r="F10" i="1" s="1"/>
  <c r="E24" i="2"/>
  <c r="F24" i="2"/>
  <c r="G24" i="2"/>
  <c r="J24" i="2"/>
  <c r="M24" i="2"/>
  <c r="P24" i="2"/>
  <c r="G10" i="2"/>
  <c r="E6" i="1" s="1"/>
  <c r="Q153" i="2"/>
  <c r="N153" i="2"/>
  <c r="K153" i="2"/>
  <c r="H153" i="2"/>
  <c r="E153" i="2"/>
  <c r="Q144" i="2"/>
  <c r="N144" i="2"/>
  <c r="K144" i="2"/>
  <c r="H144" i="2"/>
  <c r="E144" i="2"/>
  <c r="P138" i="2"/>
  <c r="M138" i="2"/>
  <c r="J138" i="2"/>
  <c r="G138" i="2"/>
  <c r="D138" i="2"/>
  <c r="P137" i="2"/>
  <c r="M137" i="2"/>
  <c r="J137" i="2"/>
  <c r="G137" i="2"/>
  <c r="D137" i="2"/>
  <c r="P136" i="2"/>
  <c r="M136" i="2"/>
  <c r="J136" i="2"/>
  <c r="G136" i="2"/>
  <c r="D136" i="2"/>
  <c r="R133" i="2"/>
  <c r="P133" i="2" s="1"/>
  <c r="O133" i="2" s="1"/>
  <c r="M133" i="2" s="1"/>
  <c r="L133" i="2" s="1"/>
  <c r="J133" i="2" s="1"/>
  <c r="I133" i="2" s="1"/>
  <c r="G133" i="2" s="1"/>
  <c r="F133" i="2" s="1"/>
  <c r="D133" i="2" s="1"/>
  <c r="M131" i="2"/>
  <c r="G131" i="2"/>
  <c r="P130" i="2"/>
  <c r="J130" i="2"/>
  <c r="P129" i="2"/>
  <c r="M129" i="2"/>
  <c r="G129" i="2"/>
  <c r="P128" i="2"/>
  <c r="M128" i="2"/>
  <c r="J128" i="2"/>
  <c r="P127" i="2"/>
  <c r="M127" i="2"/>
  <c r="G127" i="2"/>
  <c r="P126" i="2"/>
  <c r="M126" i="2"/>
  <c r="J126" i="2"/>
  <c r="P125" i="2"/>
  <c r="H111" i="1" s="1"/>
  <c r="M125" i="2"/>
  <c r="G111" i="1" s="1"/>
  <c r="G125" i="2"/>
  <c r="E111" i="1" s="1"/>
  <c r="P124" i="2"/>
  <c r="H110" i="1" s="1"/>
  <c r="M124" i="2"/>
  <c r="G110" i="1" s="1"/>
  <c r="J124" i="2"/>
  <c r="F110" i="1" s="1"/>
  <c r="P123" i="2"/>
  <c r="H109" i="1" s="1"/>
  <c r="M123" i="2"/>
  <c r="G109" i="1" s="1"/>
  <c r="J123" i="2"/>
  <c r="F109" i="1" s="1"/>
  <c r="G123" i="2"/>
  <c r="E109" i="1" s="1"/>
  <c r="P122" i="2"/>
  <c r="M122" i="2"/>
  <c r="J122" i="2"/>
  <c r="P121" i="2"/>
  <c r="H107" i="1" s="1"/>
  <c r="M121" i="2"/>
  <c r="G107" i="1" s="1"/>
  <c r="G121" i="2"/>
  <c r="E107" i="1" s="1"/>
  <c r="P120" i="2"/>
  <c r="H106" i="1" s="1"/>
  <c r="M120" i="2"/>
  <c r="G106" i="1" s="1"/>
  <c r="J120" i="2"/>
  <c r="F106" i="1" s="1"/>
  <c r="P119" i="2"/>
  <c r="H105" i="1" s="1"/>
  <c r="M119" i="2"/>
  <c r="G105" i="1" s="1"/>
  <c r="J119" i="2"/>
  <c r="F105" i="1" s="1"/>
  <c r="G119" i="2"/>
  <c r="E105" i="1" s="1"/>
  <c r="P118" i="2"/>
  <c r="M118" i="2"/>
  <c r="G118" i="2"/>
  <c r="P117" i="2"/>
  <c r="H103" i="1" s="1"/>
  <c r="M117" i="2"/>
  <c r="G103" i="1" s="1"/>
  <c r="G117" i="2"/>
  <c r="E103" i="1" s="1"/>
  <c r="P116" i="2"/>
  <c r="H102" i="1" s="1"/>
  <c r="M116" i="2"/>
  <c r="G102" i="1" s="1"/>
  <c r="J116" i="2"/>
  <c r="F102" i="1" s="1"/>
  <c r="G116" i="2"/>
  <c r="E102" i="1" s="1"/>
  <c r="P115" i="2"/>
  <c r="H101" i="1" s="1"/>
  <c r="M115" i="2"/>
  <c r="G101" i="1" s="1"/>
  <c r="J115" i="2"/>
  <c r="F101" i="1" s="1"/>
  <c r="G115" i="2"/>
  <c r="E101" i="1" s="1"/>
  <c r="P114" i="2"/>
  <c r="M114" i="2"/>
  <c r="J114" i="2"/>
  <c r="P113" i="2"/>
  <c r="H99" i="1" s="1"/>
  <c r="M113" i="2"/>
  <c r="G99" i="1" s="1"/>
  <c r="J113" i="2"/>
  <c r="F99" i="1" s="1"/>
  <c r="P112" i="2"/>
  <c r="H98" i="1" s="1"/>
  <c r="O111" i="2"/>
  <c r="J112" i="2"/>
  <c r="F98" i="1" s="1"/>
  <c r="G112" i="2"/>
  <c r="E98" i="1" s="1"/>
  <c r="Q105" i="2"/>
  <c r="N105" i="2"/>
  <c r="K105" i="2"/>
  <c r="H105" i="2"/>
  <c r="E105" i="2"/>
  <c r="P99" i="2"/>
  <c r="M99" i="2"/>
  <c r="J99" i="2"/>
  <c r="G99" i="2"/>
  <c r="D99" i="2"/>
  <c r="M98" i="2"/>
  <c r="J98" i="2"/>
  <c r="G98" i="2"/>
  <c r="D98" i="2"/>
  <c r="P97" i="2"/>
  <c r="M97" i="2"/>
  <c r="G97" i="2"/>
  <c r="D97" i="2"/>
  <c r="Q95" i="2"/>
  <c r="N95" i="2"/>
  <c r="K95" i="2"/>
  <c r="H95" i="2"/>
  <c r="E95" i="2"/>
  <c r="I94" i="2"/>
  <c r="R91" i="2"/>
  <c r="G87" i="2"/>
  <c r="J85" i="2"/>
  <c r="F77" i="1" s="1"/>
  <c r="F85" i="2"/>
  <c r="P84" i="2"/>
  <c r="H76" i="1" s="1"/>
  <c r="E82" i="2"/>
  <c r="P81" i="2"/>
  <c r="H73" i="1" s="1"/>
  <c r="J80" i="2"/>
  <c r="F72" i="1" s="1"/>
  <c r="J79" i="2"/>
  <c r="F71" i="1" s="1"/>
  <c r="P77" i="2"/>
  <c r="H69" i="1" s="1"/>
  <c r="M73" i="2"/>
  <c r="G65" i="1" s="1"/>
  <c r="M70" i="2"/>
  <c r="G62" i="1" s="1"/>
  <c r="G70" i="2"/>
  <c r="E62" i="1" s="1"/>
  <c r="Q67" i="2"/>
  <c r="L67" i="2"/>
  <c r="Q64" i="2"/>
  <c r="N64" i="2"/>
  <c r="K64" i="2"/>
  <c r="H64" i="2"/>
  <c r="E64" i="2"/>
  <c r="Q60" i="2"/>
  <c r="N60" i="2"/>
  <c r="K60" i="2"/>
  <c r="H60" i="2"/>
  <c r="E60" i="2"/>
  <c r="P53" i="2"/>
  <c r="M53" i="2"/>
  <c r="J53" i="2"/>
  <c r="G53" i="2"/>
  <c r="F53" i="2"/>
  <c r="D53" i="2" s="1"/>
  <c r="P52" i="2"/>
  <c r="M52" i="2"/>
  <c r="J52" i="2"/>
  <c r="G52" i="2"/>
  <c r="F52" i="2"/>
  <c r="D52" i="2" s="1"/>
  <c r="P51" i="2"/>
  <c r="M51" i="2"/>
  <c r="J51" i="2"/>
  <c r="G51" i="2"/>
  <c r="F51" i="2"/>
  <c r="D51" i="2" s="1"/>
  <c r="Q49" i="2"/>
  <c r="N49" i="2"/>
  <c r="K49" i="2"/>
  <c r="H49" i="2"/>
  <c r="E49" i="2"/>
  <c r="I47" i="2"/>
  <c r="M45" i="2"/>
  <c r="J45" i="2"/>
  <c r="F45" i="2"/>
  <c r="P44" i="2"/>
  <c r="M44" i="2"/>
  <c r="E44" i="2"/>
  <c r="P42" i="2"/>
  <c r="M42" i="2"/>
  <c r="J42" i="2"/>
  <c r="G42" i="2"/>
  <c r="F42" i="2"/>
  <c r="M41" i="2"/>
  <c r="J41" i="2"/>
  <c r="E41" i="2"/>
  <c r="P40" i="2"/>
  <c r="M40" i="2"/>
  <c r="J40" i="2"/>
  <c r="F40" i="2"/>
  <c r="E40" i="2"/>
  <c r="F39" i="2"/>
  <c r="D39" i="2" s="1"/>
  <c r="E39" i="2"/>
  <c r="P38" i="2"/>
  <c r="H36" i="1" s="1"/>
  <c r="M38" i="2"/>
  <c r="G36" i="1" s="1"/>
  <c r="J38" i="2"/>
  <c r="F36" i="1" s="1"/>
  <c r="G38" i="2"/>
  <c r="E36" i="1" s="1"/>
  <c r="P37" i="2"/>
  <c r="H35" i="1" s="1"/>
  <c r="M37" i="2"/>
  <c r="G35" i="1" s="1"/>
  <c r="J37" i="2"/>
  <c r="F35" i="1" s="1"/>
  <c r="G37" i="2"/>
  <c r="E35" i="1" s="1"/>
  <c r="F37" i="2"/>
  <c r="P36" i="2"/>
  <c r="M36" i="2"/>
  <c r="J36" i="2"/>
  <c r="G36" i="2"/>
  <c r="E36" i="2"/>
  <c r="P34" i="2"/>
  <c r="H32" i="1" s="1"/>
  <c r="M34" i="2"/>
  <c r="G32" i="1" s="1"/>
  <c r="J34" i="2"/>
  <c r="F32" i="1" s="1"/>
  <c r="G34" i="2"/>
  <c r="E32" i="1" s="1"/>
  <c r="F34" i="2"/>
  <c r="M33" i="2"/>
  <c r="G31" i="1" s="1"/>
  <c r="J33" i="2"/>
  <c r="F31" i="1" s="1"/>
  <c r="F33" i="2"/>
  <c r="E33" i="2"/>
  <c r="P32" i="2"/>
  <c r="M32" i="2"/>
  <c r="J32" i="2"/>
  <c r="F32" i="2"/>
  <c r="E32" i="2"/>
  <c r="P31" i="2"/>
  <c r="H29" i="1" s="1"/>
  <c r="M31" i="2"/>
  <c r="G29" i="1" s="1"/>
  <c r="F31" i="2"/>
  <c r="P30" i="2"/>
  <c r="H28" i="1" s="1"/>
  <c r="J30" i="2"/>
  <c r="F28" i="1" s="1"/>
  <c r="G30" i="2"/>
  <c r="E28" i="1" s="1"/>
  <c r="P29" i="2"/>
  <c r="H27" i="1" s="1"/>
  <c r="M29" i="2"/>
  <c r="G27" i="1" s="1"/>
  <c r="J29" i="2"/>
  <c r="F27" i="1" s="1"/>
  <c r="G29" i="2"/>
  <c r="E27" i="1" s="1"/>
  <c r="F29" i="2"/>
  <c r="E28" i="2"/>
  <c r="P27" i="2"/>
  <c r="H25" i="1" s="1"/>
  <c r="M27" i="2"/>
  <c r="G25" i="1" s="1"/>
  <c r="F27" i="2"/>
  <c r="J27" i="2"/>
  <c r="F25" i="1" s="1"/>
  <c r="G27" i="2"/>
  <c r="E25" i="1" s="1"/>
  <c r="M26" i="2"/>
  <c r="G24" i="1" s="1"/>
  <c r="J26" i="2"/>
  <c r="F24" i="1" s="1"/>
  <c r="G26" i="2"/>
  <c r="E24" i="1" s="1"/>
  <c r="F26" i="2"/>
  <c r="M25" i="2"/>
  <c r="G23" i="1" s="1"/>
  <c r="J25" i="2"/>
  <c r="F23" i="1" s="1"/>
  <c r="F25" i="2"/>
  <c r="E25" i="2"/>
  <c r="P23" i="2"/>
  <c r="H19" i="1" s="1"/>
  <c r="F23" i="2"/>
  <c r="J23" i="2"/>
  <c r="F19" i="1" s="1"/>
  <c r="G23" i="2"/>
  <c r="E19" i="1" s="1"/>
  <c r="O19" i="2"/>
  <c r="O18" i="2" s="1"/>
  <c r="O17" i="2" s="1"/>
  <c r="O46" i="2" s="1"/>
  <c r="M22" i="2"/>
  <c r="G18" i="1" s="1"/>
  <c r="J22" i="2"/>
  <c r="F18" i="1" s="1"/>
  <c r="G22" i="2"/>
  <c r="E18" i="1" s="1"/>
  <c r="F22" i="2"/>
  <c r="R19" i="2"/>
  <c r="M21" i="2"/>
  <c r="G17" i="1" s="1"/>
  <c r="J21" i="2"/>
  <c r="F17" i="1" s="1"/>
  <c r="F21" i="2"/>
  <c r="E21" i="2"/>
  <c r="Q19" i="2"/>
  <c r="M20" i="2"/>
  <c r="G16" i="1" s="1"/>
  <c r="J20" i="2"/>
  <c r="F16" i="1" s="1"/>
  <c r="E20" i="2"/>
  <c r="L19" i="2"/>
  <c r="K19" i="2"/>
  <c r="K18" i="2" s="1"/>
  <c r="K17" i="2" s="1"/>
  <c r="H19" i="2"/>
  <c r="H18" i="2" s="1"/>
  <c r="H17" i="2" s="1"/>
  <c r="M15" i="2"/>
  <c r="G11" i="1" s="1"/>
  <c r="J15" i="2"/>
  <c r="F11" i="1" s="1"/>
  <c r="G15" i="2"/>
  <c r="E11" i="1" s="1"/>
  <c r="P14" i="2"/>
  <c r="H10" i="1" s="1"/>
  <c r="M14" i="2"/>
  <c r="G10" i="1" s="1"/>
  <c r="G14" i="2"/>
  <c r="E10" i="1" s="1"/>
  <c r="M12" i="2"/>
  <c r="G8" i="1" s="1"/>
  <c r="J12" i="2"/>
  <c r="F8" i="1" s="1"/>
  <c r="G12" i="2"/>
  <c r="E8" i="1" s="1"/>
  <c r="P11" i="2"/>
  <c r="H7" i="1" s="1"/>
  <c r="M11" i="2"/>
  <c r="G7" i="1" s="1"/>
  <c r="J11" i="2"/>
  <c r="F7" i="1" s="1"/>
  <c r="G11" i="2"/>
  <c r="M10" i="2"/>
  <c r="G6" i="1" s="1"/>
  <c r="J10" i="2"/>
  <c r="F6" i="1" s="1"/>
  <c r="D122" i="1"/>
  <c r="D117" i="1"/>
  <c r="D116" i="1"/>
  <c r="D115" i="1"/>
  <c r="D114" i="1"/>
  <c r="D113" i="1"/>
  <c r="D112" i="1"/>
  <c r="H91" i="1"/>
  <c r="G91" i="1"/>
  <c r="F91" i="1"/>
  <c r="E91" i="1"/>
  <c r="H90" i="1"/>
  <c r="G90" i="1"/>
  <c r="F90" i="1"/>
  <c r="E90" i="1"/>
  <c r="H89" i="1"/>
  <c r="G89" i="1"/>
  <c r="F89" i="1"/>
  <c r="E89" i="1"/>
  <c r="D81" i="1"/>
  <c r="D80" i="1"/>
  <c r="D79" i="1"/>
  <c r="H78" i="1"/>
  <c r="G78" i="1"/>
  <c r="F78" i="1"/>
  <c r="E78" i="1"/>
  <c r="D61" i="1"/>
  <c r="G100" i="1" l="1"/>
  <c r="G104" i="1"/>
  <c r="G108" i="1"/>
  <c r="E7" i="1"/>
  <c r="D7" i="1" s="1"/>
  <c r="D11" i="2"/>
  <c r="D123" i="1"/>
  <c r="D32" i="1"/>
  <c r="D20" i="1"/>
  <c r="D25" i="1"/>
  <c r="D90" i="1"/>
  <c r="H108" i="1"/>
  <c r="D10" i="1"/>
  <c r="F15" i="1"/>
  <c r="F14" i="1" s="1"/>
  <c r="D21" i="1"/>
  <c r="D49" i="1"/>
  <c r="D50" i="1"/>
  <c r="D51" i="1"/>
  <c r="D63" i="1"/>
  <c r="D89" i="1"/>
  <c r="H100" i="1"/>
  <c r="G15" i="1"/>
  <c r="D22" i="1"/>
  <c r="D64" i="1"/>
  <c r="D102" i="1"/>
  <c r="D124" i="1"/>
  <c r="D27" i="1"/>
  <c r="H26" i="1"/>
  <c r="D35" i="1"/>
  <c r="D91" i="1"/>
  <c r="D105" i="1"/>
  <c r="P39" i="2"/>
  <c r="H37" i="1" s="1"/>
  <c r="H34" i="1" s="1"/>
  <c r="J39" i="2"/>
  <c r="F37" i="1" s="1"/>
  <c r="F34" i="1" s="1"/>
  <c r="P28" i="2"/>
  <c r="J35" i="2"/>
  <c r="F33" i="1" s="1"/>
  <c r="F30" i="1" s="1"/>
  <c r="P76" i="2"/>
  <c r="H68" i="1" s="1"/>
  <c r="P88" i="2"/>
  <c r="E74" i="2"/>
  <c r="M77" i="2"/>
  <c r="G69" i="1" s="1"/>
  <c r="G79" i="2"/>
  <c r="E71" i="1" s="1"/>
  <c r="D24" i="2"/>
  <c r="G68" i="2"/>
  <c r="E60" i="1" s="1"/>
  <c r="E59" i="1" s="1"/>
  <c r="M68" i="2"/>
  <c r="G60" i="1" s="1"/>
  <c r="G59" i="1" s="1"/>
  <c r="G75" i="2"/>
  <c r="G76" i="2"/>
  <c r="E68" i="1" s="1"/>
  <c r="G77" i="2"/>
  <c r="E69" i="1" s="1"/>
  <c r="J89" i="2"/>
  <c r="P89" i="2"/>
  <c r="E91" i="2"/>
  <c r="F116" i="2"/>
  <c r="D116" i="2" s="1"/>
  <c r="F87" i="2"/>
  <c r="P111" i="2"/>
  <c r="J70" i="2"/>
  <c r="F62" i="1" s="1"/>
  <c r="J71" i="2"/>
  <c r="J72" i="2"/>
  <c r="P73" i="2"/>
  <c r="H65" i="1" s="1"/>
  <c r="J76" i="2"/>
  <c r="F68" i="1" s="1"/>
  <c r="M84" i="2"/>
  <c r="G76" i="1" s="1"/>
  <c r="G88" i="2"/>
  <c r="M89" i="2"/>
  <c r="P80" i="2"/>
  <c r="H72" i="1" s="1"/>
  <c r="E89" i="2"/>
  <c r="F119" i="2"/>
  <c r="D119" i="2" s="1"/>
  <c r="F70" i="2"/>
  <c r="P72" i="2"/>
  <c r="M79" i="2"/>
  <c r="G71" i="1" s="1"/>
  <c r="E81" i="2"/>
  <c r="P83" i="2"/>
  <c r="H75" i="1" s="1"/>
  <c r="F112" i="2"/>
  <c r="D112" i="2" s="1"/>
  <c r="F131" i="2"/>
  <c r="D131" i="2" s="1"/>
  <c r="G71" i="2"/>
  <c r="M71" i="2"/>
  <c r="E73" i="2"/>
  <c r="J75" i="2"/>
  <c r="F67" i="1" s="1"/>
  <c r="P75" i="2"/>
  <c r="H67" i="1" s="1"/>
  <c r="F78" i="2"/>
  <c r="M81" i="2"/>
  <c r="G73" i="1" s="1"/>
  <c r="G84" i="2"/>
  <c r="E76" i="1" s="1"/>
  <c r="P87" i="2"/>
  <c r="J88" i="2"/>
  <c r="F115" i="2"/>
  <c r="D115" i="2" s="1"/>
  <c r="E86" i="2"/>
  <c r="J19" i="2"/>
  <c r="J18" i="2" s="1"/>
  <c r="M39" i="2"/>
  <c r="G37" i="1" s="1"/>
  <c r="G34" i="1" s="1"/>
  <c r="N67" i="2"/>
  <c r="N66" i="2" s="1"/>
  <c r="N92" i="2" s="1"/>
  <c r="N101" i="2" s="1"/>
  <c r="N103" i="2" s="1"/>
  <c r="P70" i="2"/>
  <c r="H62" i="1" s="1"/>
  <c r="H59" i="1" s="1"/>
  <c r="M72" i="2"/>
  <c r="J73" i="2"/>
  <c r="F65" i="1" s="1"/>
  <c r="M75" i="2"/>
  <c r="G67" i="1" s="1"/>
  <c r="E78" i="2"/>
  <c r="F80" i="2"/>
  <c r="M80" i="2"/>
  <c r="G72" i="1" s="1"/>
  <c r="J81" i="2"/>
  <c r="F73" i="1" s="1"/>
  <c r="F70" i="1" s="1"/>
  <c r="M83" i="2"/>
  <c r="G75" i="1" s="1"/>
  <c r="G85" i="2"/>
  <c r="E77" i="1" s="1"/>
  <c r="P85" i="2"/>
  <c r="H77" i="1" s="1"/>
  <c r="M87" i="2"/>
  <c r="M88" i="2"/>
  <c r="Q66" i="2"/>
  <c r="Q92" i="2" s="1"/>
  <c r="Q101" i="2" s="1"/>
  <c r="Q103" i="2" s="1"/>
  <c r="E69" i="2"/>
  <c r="F74" i="2"/>
  <c r="E84" i="2"/>
  <c r="E88" i="2"/>
  <c r="L111" i="2"/>
  <c r="L132" i="2" s="1"/>
  <c r="L66" i="2"/>
  <c r="L92" i="2" s="1"/>
  <c r="P68" i="2"/>
  <c r="P71" i="2"/>
  <c r="F73" i="2"/>
  <c r="M76" i="2"/>
  <c r="G68" i="1" s="1"/>
  <c r="E77" i="2"/>
  <c r="D77" i="2" s="1"/>
  <c r="J77" i="2"/>
  <c r="F69" i="1" s="1"/>
  <c r="P79" i="2"/>
  <c r="F81" i="2"/>
  <c r="J87" i="2"/>
  <c r="F89" i="2"/>
  <c r="D89" i="2" s="1"/>
  <c r="M112" i="2"/>
  <c r="D40" i="2"/>
  <c r="D32" i="2"/>
  <c r="G39" i="2"/>
  <c r="E37" i="1" s="1"/>
  <c r="E34" i="1" s="1"/>
  <c r="P12" i="2"/>
  <c r="E12" i="2"/>
  <c r="K67" i="2"/>
  <c r="K66" i="2" s="1"/>
  <c r="K92" i="2" s="1"/>
  <c r="K101" i="2" s="1"/>
  <c r="J68" i="2"/>
  <c r="F60" i="1" s="1"/>
  <c r="F91" i="2"/>
  <c r="K46" i="2"/>
  <c r="K55" i="2" s="1"/>
  <c r="K58" i="2" s="1"/>
  <c r="E31" i="2"/>
  <c r="D31" i="2" s="1"/>
  <c r="G31" i="2"/>
  <c r="J44" i="2"/>
  <c r="E72" i="2"/>
  <c r="D72" i="2" s="1"/>
  <c r="G72" i="2"/>
  <c r="M85" i="2"/>
  <c r="G77" i="1" s="1"/>
  <c r="E85" i="2"/>
  <c r="D85" i="2" s="1"/>
  <c r="G41" i="2"/>
  <c r="F41" i="2"/>
  <c r="D41" i="2" s="1"/>
  <c r="P15" i="2"/>
  <c r="E15" i="2"/>
  <c r="F20" i="2"/>
  <c r="F19" i="2" s="1"/>
  <c r="F18" i="2" s="1"/>
  <c r="I19" i="2"/>
  <c r="I18" i="2" s="1"/>
  <c r="I17" i="2" s="1"/>
  <c r="G17" i="2" s="1"/>
  <c r="D14" i="2"/>
  <c r="P10" i="2"/>
  <c r="E10" i="2"/>
  <c r="E14" i="2"/>
  <c r="R18" i="2"/>
  <c r="R17" i="2" s="1"/>
  <c r="R46" i="2" s="1"/>
  <c r="F69" i="2"/>
  <c r="I67" i="2"/>
  <c r="I66" i="2" s="1"/>
  <c r="I92" i="2" s="1"/>
  <c r="E80" i="2"/>
  <c r="G80" i="2"/>
  <c r="E72" i="1" s="1"/>
  <c r="G113" i="2"/>
  <c r="E99" i="1" s="1"/>
  <c r="D99" i="1" s="1"/>
  <c r="I111" i="2"/>
  <c r="I132" i="2" s="1"/>
  <c r="F113" i="2"/>
  <c r="D113" i="2" s="1"/>
  <c r="J117" i="2"/>
  <c r="F103" i="1" s="1"/>
  <c r="F100" i="1" s="1"/>
  <c r="F117" i="2"/>
  <c r="D117" i="2" s="1"/>
  <c r="D21" i="2"/>
  <c r="N19" i="2"/>
  <c r="N18" i="2" s="1"/>
  <c r="N17" i="2" s="1"/>
  <c r="M17" i="2" s="1"/>
  <c r="M46" i="2" s="1"/>
  <c r="O54" i="2" s="1"/>
  <c r="D25" i="2"/>
  <c r="E30" i="2"/>
  <c r="D33" i="2"/>
  <c r="E38" i="2"/>
  <c r="G44" i="2"/>
  <c r="H46" i="2"/>
  <c r="H55" i="2" s="1"/>
  <c r="H58" i="2" s="1"/>
  <c r="P45" i="2"/>
  <c r="E68" i="2"/>
  <c r="E71" i="2"/>
  <c r="E79" i="2"/>
  <c r="J83" i="2"/>
  <c r="F75" i="1" s="1"/>
  <c r="F83" i="2"/>
  <c r="P98" i="2"/>
  <c r="G120" i="2"/>
  <c r="E106" i="1" s="1"/>
  <c r="D106" i="1" s="1"/>
  <c r="F120" i="2"/>
  <c r="D120" i="2" s="1"/>
  <c r="J121" i="2"/>
  <c r="F107" i="1" s="1"/>
  <c r="F104" i="1" s="1"/>
  <c r="F121" i="2"/>
  <c r="D121" i="2" s="1"/>
  <c r="L18" i="2"/>
  <c r="L17" i="2" s="1"/>
  <c r="J17" i="2" s="1"/>
  <c r="P20" i="2"/>
  <c r="H16" i="1" s="1"/>
  <c r="E22" i="2"/>
  <c r="D22" i="2" s="1"/>
  <c r="P22" i="2"/>
  <c r="H18" i="1" s="1"/>
  <c r="D18" i="1" s="1"/>
  <c r="E23" i="2"/>
  <c r="D23" i="2" s="1"/>
  <c r="M23" i="2"/>
  <c r="G19" i="1" s="1"/>
  <c r="D19" i="1" s="1"/>
  <c r="E26" i="2"/>
  <c r="D26" i="2" s="1"/>
  <c r="P26" i="2"/>
  <c r="H24" i="1" s="1"/>
  <c r="D24" i="1" s="1"/>
  <c r="E27" i="2"/>
  <c r="D27" i="2" s="1"/>
  <c r="F28" i="2"/>
  <c r="M30" i="2"/>
  <c r="J31" i="2"/>
  <c r="E35" i="2"/>
  <c r="F36" i="2"/>
  <c r="D36" i="2" s="1"/>
  <c r="J43" i="2"/>
  <c r="E43" i="2"/>
  <c r="F44" i="2"/>
  <c r="D44" i="2" s="1"/>
  <c r="G45" i="2"/>
  <c r="R67" i="2"/>
  <c r="R66" i="2" s="1"/>
  <c r="E76" i="2"/>
  <c r="E83" i="2"/>
  <c r="G83" i="2"/>
  <c r="E75" i="1" s="1"/>
  <c r="F86" i="2"/>
  <c r="J118" i="2"/>
  <c r="J111" i="2" s="1"/>
  <c r="F118" i="2"/>
  <c r="D118" i="2" s="1"/>
  <c r="J127" i="2"/>
  <c r="F127" i="2"/>
  <c r="D127" i="2" s="1"/>
  <c r="F11" i="2"/>
  <c r="G20" i="2"/>
  <c r="E16" i="1" s="1"/>
  <c r="M19" i="2"/>
  <c r="Q18" i="2"/>
  <c r="Q17" i="2" s="1"/>
  <c r="G21" i="2"/>
  <c r="E17" i="1" s="1"/>
  <c r="P21" i="2"/>
  <c r="H17" i="1" s="1"/>
  <c r="G25" i="2"/>
  <c r="E23" i="1" s="1"/>
  <c r="P25" i="2"/>
  <c r="H23" i="1" s="1"/>
  <c r="E29" i="2"/>
  <c r="D29" i="2" s="1"/>
  <c r="F30" i="2"/>
  <c r="G32" i="2"/>
  <c r="M35" i="2"/>
  <c r="G33" i="1" s="1"/>
  <c r="G30" i="1" s="1"/>
  <c r="G33" i="2"/>
  <c r="E31" i="1" s="1"/>
  <c r="P33" i="2"/>
  <c r="E34" i="2"/>
  <c r="D34" i="2" s="1"/>
  <c r="F35" i="2"/>
  <c r="E37" i="2"/>
  <c r="D37" i="2" s="1"/>
  <c r="F38" i="2"/>
  <c r="G40" i="2"/>
  <c r="M43" i="2"/>
  <c r="P41" i="2"/>
  <c r="P43" i="2" s="1"/>
  <c r="E42" i="2"/>
  <c r="D42" i="2" s="1"/>
  <c r="F43" i="2"/>
  <c r="E45" i="2"/>
  <c r="F68" i="2"/>
  <c r="O67" i="2"/>
  <c r="O66" i="2" s="1"/>
  <c r="O92" i="2" s="1"/>
  <c r="E70" i="2"/>
  <c r="F71" i="2"/>
  <c r="G73" i="2"/>
  <c r="E65" i="1" s="1"/>
  <c r="E75" i="2"/>
  <c r="D75" i="2" s="1"/>
  <c r="F76" i="2"/>
  <c r="F79" i="2"/>
  <c r="G81" i="2"/>
  <c r="E73" i="1" s="1"/>
  <c r="E87" i="2"/>
  <c r="J97" i="2"/>
  <c r="F84" i="2"/>
  <c r="D84" i="2" s="1"/>
  <c r="G128" i="2"/>
  <c r="F128" i="2"/>
  <c r="D128" i="2" s="1"/>
  <c r="J129" i="2"/>
  <c r="F129" i="2"/>
  <c r="D129" i="2" s="1"/>
  <c r="M130" i="2"/>
  <c r="O132" i="2"/>
  <c r="H67" i="2"/>
  <c r="H66" i="2" s="1"/>
  <c r="H92" i="2" s="1"/>
  <c r="H101" i="2" s="1"/>
  <c r="H103" i="2" s="1"/>
  <c r="J84" i="2"/>
  <c r="F76" i="1" s="1"/>
  <c r="F88" i="2"/>
  <c r="G89" i="2"/>
  <c r="R90" i="2"/>
  <c r="F90" i="2" s="1"/>
  <c r="E90" i="2"/>
  <c r="R111" i="2"/>
  <c r="R132" i="2" s="1"/>
  <c r="G114" i="2"/>
  <c r="F114" i="2"/>
  <c r="D114" i="2" s="1"/>
  <c r="F123" i="2"/>
  <c r="D123" i="2" s="1"/>
  <c r="G124" i="2"/>
  <c r="E110" i="1" s="1"/>
  <c r="D110" i="1" s="1"/>
  <c r="F124" i="2"/>
  <c r="D124" i="2" s="1"/>
  <c r="J125" i="2"/>
  <c r="F111" i="1" s="1"/>
  <c r="D111" i="1" s="1"/>
  <c r="F125" i="2"/>
  <c r="D125" i="2" s="1"/>
  <c r="G122" i="2"/>
  <c r="F122" i="2"/>
  <c r="D122" i="2" s="1"/>
  <c r="G126" i="2"/>
  <c r="F126" i="2"/>
  <c r="D126" i="2" s="1"/>
  <c r="G130" i="2"/>
  <c r="F130" i="2"/>
  <c r="D130" i="2" s="1"/>
  <c r="P131" i="2"/>
  <c r="J131" i="2"/>
  <c r="D78" i="1"/>
  <c r="H104" i="1"/>
  <c r="D36" i="1"/>
  <c r="E100" i="1"/>
  <c r="D101" i="1"/>
  <c r="D109" i="1"/>
  <c r="P86" i="2" l="1"/>
  <c r="D73" i="2"/>
  <c r="K103" i="2"/>
  <c r="K151" i="2" s="1"/>
  <c r="K155" i="2" s="1"/>
  <c r="J155" i="2" s="1"/>
  <c r="F97" i="1"/>
  <c r="F108" i="1"/>
  <c r="E108" i="1"/>
  <c r="H97" i="1"/>
  <c r="H118" i="1" s="1"/>
  <c r="H125" i="1" s="1"/>
  <c r="H121" i="1" s="1"/>
  <c r="H120" i="1" s="1"/>
  <c r="H126" i="1" s="1"/>
  <c r="H74" i="1"/>
  <c r="E70" i="1"/>
  <c r="D68" i="1"/>
  <c r="D65" i="1"/>
  <c r="F59" i="1"/>
  <c r="D17" i="1"/>
  <c r="D107" i="1"/>
  <c r="E104" i="1"/>
  <c r="E97" i="1" s="1"/>
  <c r="D103" i="1"/>
  <c r="D100" i="1"/>
  <c r="M111" i="2"/>
  <c r="G98" i="1"/>
  <c r="D77" i="1"/>
  <c r="G74" i="1"/>
  <c r="F74" i="1"/>
  <c r="D76" i="1"/>
  <c r="E74" i="1"/>
  <c r="D75" i="1"/>
  <c r="J78" i="2"/>
  <c r="D73" i="1"/>
  <c r="G70" i="1"/>
  <c r="D72" i="1"/>
  <c r="P78" i="2"/>
  <c r="H71" i="1"/>
  <c r="H70" i="1" s="1"/>
  <c r="D62" i="1"/>
  <c r="G66" i="1"/>
  <c r="F66" i="1"/>
  <c r="D69" i="1"/>
  <c r="H66" i="1"/>
  <c r="E67" i="1"/>
  <c r="G74" i="2"/>
  <c r="D60" i="1"/>
  <c r="D37" i="1"/>
  <c r="D34" i="1" s="1"/>
  <c r="P35" i="2"/>
  <c r="H33" i="1" s="1"/>
  <c r="H31" i="1"/>
  <c r="J28" i="2"/>
  <c r="F29" i="1"/>
  <c r="F26" i="1" s="1"/>
  <c r="F13" i="1" s="1"/>
  <c r="F44" i="1" s="1"/>
  <c r="G28" i="2"/>
  <c r="E29" i="1"/>
  <c r="M28" i="2"/>
  <c r="G28" i="1"/>
  <c r="D23" i="1"/>
  <c r="G14" i="1"/>
  <c r="H15" i="1"/>
  <c r="H14" i="1" s="1"/>
  <c r="D16" i="1"/>
  <c r="K62" i="2"/>
  <c r="E15" i="1"/>
  <c r="E14" i="1" s="1"/>
  <c r="D15" i="2"/>
  <c r="H11" i="1"/>
  <c r="D12" i="2"/>
  <c r="H8" i="1"/>
  <c r="D8" i="1" s="1"/>
  <c r="D10" i="2"/>
  <c r="H6" i="1"/>
  <c r="D6" i="1" s="1"/>
  <c r="P82" i="2"/>
  <c r="M78" i="2"/>
  <c r="P74" i="2"/>
  <c r="J74" i="2"/>
  <c r="M67" i="2"/>
  <c r="G67" i="2"/>
  <c r="G111" i="2"/>
  <c r="M82" i="2"/>
  <c r="D70" i="2"/>
  <c r="J67" i="2"/>
  <c r="M86" i="2"/>
  <c r="J86" i="2"/>
  <c r="D87" i="2"/>
  <c r="F17" i="2"/>
  <c r="F46" i="2" s="1"/>
  <c r="I46" i="2"/>
  <c r="D80" i="2"/>
  <c r="G86" i="2"/>
  <c r="P17" i="2"/>
  <c r="P46" i="2" s="1"/>
  <c r="R54" i="2" s="1"/>
  <c r="G82" i="2"/>
  <c r="D81" i="2"/>
  <c r="D83" i="2"/>
  <c r="D82" i="2" s="1"/>
  <c r="M74" i="2"/>
  <c r="D88" i="2"/>
  <c r="G78" i="2"/>
  <c r="F111" i="2"/>
  <c r="F132" i="2" s="1"/>
  <c r="G43" i="2"/>
  <c r="P67" i="2"/>
  <c r="J82" i="2"/>
  <c r="N46" i="2"/>
  <c r="N55" i="2" s="1"/>
  <c r="N58" i="2" s="1"/>
  <c r="M58" i="2" s="1"/>
  <c r="E8" i="3" s="1"/>
  <c r="M18" i="2"/>
  <c r="D35" i="2"/>
  <c r="E19" i="2"/>
  <c r="E18" i="2" s="1"/>
  <c r="E17" i="2" s="1"/>
  <c r="M54" i="2"/>
  <c r="G52" i="1" s="1"/>
  <c r="O50" i="2"/>
  <c r="N107" i="2"/>
  <c r="M103" i="2"/>
  <c r="R139" i="2"/>
  <c r="P132" i="2"/>
  <c r="O139" i="2"/>
  <c r="M132" i="2"/>
  <c r="D43" i="2"/>
  <c r="F67" i="2"/>
  <c r="F66" i="2" s="1"/>
  <c r="F92" i="2" s="1"/>
  <c r="H151" i="2"/>
  <c r="G58" i="2"/>
  <c r="C8" i="3" s="1"/>
  <c r="H62" i="2"/>
  <c r="D79" i="2"/>
  <c r="J58" i="2"/>
  <c r="D8" i="3" s="1"/>
  <c r="D111" i="2"/>
  <c r="D45" i="2"/>
  <c r="G19" i="2"/>
  <c r="G18" i="2" s="1"/>
  <c r="D76" i="2"/>
  <c r="P19" i="2"/>
  <c r="P18" i="2" s="1"/>
  <c r="D71" i="2"/>
  <c r="I139" i="2"/>
  <c r="G132" i="2"/>
  <c r="P103" i="2"/>
  <c r="Q107" i="2"/>
  <c r="J46" i="2"/>
  <c r="L54" i="2" s="1"/>
  <c r="Q46" i="2"/>
  <c r="Q55" i="2" s="1"/>
  <c r="Q58" i="2" s="1"/>
  <c r="Q62" i="2" s="1"/>
  <c r="D38" i="2"/>
  <c r="L139" i="2"/>
  <c r="J132" i="2"/>
  <c r="R92" i="2"/>
  <c r="H107" i="2"/>
  <c r="G103" i="2"/>
  <c r="C9" i="3" s="1"/>
  <c r="G35" i="2"/>
  <c r="E33" i="1" s="1"/>
  <c r="G46" i="2"/>
  <c r="I54" i="2" s="1"/>
  <c r="D68" i="2"/>
  <c r="E67" i="2"/>
  <c r="E66" i="2" s="1"/>
  <c r="E92" i="2" s="1"/>
  <c r="E101" i="2" s="1"/>
  <c r="E103" i="2" s="1"/>
  <c r="D30" i="2"/>
  <c r="D28" i="2" s="1"/>
  <c r="D20" i="2"/>
  <c r="D19" i="2" s="1"/>
  <c r="D18" i="2" s="1"/>
  <c r="L46" i="2"/>
  <c r="D91" i="2"/>
  <c r="D104" i="1"/>
  <c r="D15" i="1" l="1"/>
  <c r="D59" i="1"/>
  <c r="D108" i="1"/>
  <c r="E118" i="1"/>
  <c r="E125" i="1" s="1"/>
  <c r="E121" i="1" s="1"/>
  <c r="K107" i="2"/>
  <c r="J103" i="2"/>
  <c r="J107" i="2" s="1"/>
  <c r="Q151" i="2"/>
  <c r="Q155" i="2" s="1"/>
  <c r="P155" i="2" s="1"/>
  <c r="F118" i="1"/>
  <c r="F125" i="1" s="1"/>
  <c r="F121" i="1" s="1"/>
  <c r="F120" i="1" s="1"/>
  <c r="F126" i="1" s="1"/>
  <c r="F127" i="1" s="1"/>
  <c r="F128" i="1" s="1"/>
  <c r="D74" i="1"/>
  <c r="D71" i="1"/>
  <c r="D70" i="1"/>
  <c r="G58" i="1"/>
  <c r="G84" i="1" s="1"/>
  <c r="G92" i="1" s="1"/>
  <c r="G88" i="1" s="1"/>
  <c r="G87" i="1" s="1"/>
  <c r="G93" i="1" s="1"/>
  <c r="G94" i="1" s="1"/>
  <c r="G95" i="1" s="1"/>
  <c r="J66" i="2"/>
  <c r="F58" i="1"/>
  <c r="F84" i="1" s="1"/>
  <c r="F92" i="1" s="1"/>
  <c r="F88" i="1" s="1"/>
  <c r="F87" i="1" s="1"/>
  <c r="F93" i="1" s="1"/>
  <c r="F94" i="1" s="1"/>
  <c r="H30" i="1"/>
  <c r="H13" i="1" s="1"/>
  <c r="H44" i="1" s="1"/>
  <c r="D14" i="1"/>
  <c r="H127" i="1"/>
  <c r="H128" i="1" s="1"/>
  <c r="D9" i="3"/>
  <c r="D7" i="3" s="1"/>
  <c r="G97" i="1"/>
  <c r="G118" i="1" s="1"/>
  <c r="D98" i="1"/>
  <c r="D97" i="1" s="1"/>
  <c r="D118" i="1" s="1"/>
  <c r="H58" i="1"/>
  <c r="H84" i="1" s="1"/>
  <c r="H92" i="1" s="1"/>
  <c r="H88" i="1" s="1"/>
  <c r="H87" i="1" s="1"/>
  <c r="H93" i="1" s="1"/>
  <c r="H94" i="1" s="1"/>
  <c r="P66" i="2"/>
  <c r="P92" i="2" s="1"/>
  <c r="R100" i="2" s="1"/>
  <c r="E66" i="1"/>
  <c r="D67" i="1"/>
  <c r="M66" i="2"/>
  <c r="M92" i="2" s="1"/>
  <c r="D103" i="2"/>
  <c r="D107" i="2" s="1"/>
  <c r="G66" i="2"/>
  <c r="G92" i="2" s="1"/>
  <c r="D31" i="1"/>
  <c r="D33" i="1"/>
  <c r="E30" i="1"/>
  <c r="E26" i="1"/>
  <c r="D29" i="1"/>
  <c r="D28" i="1"/>
  <c r="G26" i="1"/>
  <c r="G13" i="1" s="1"/>
  <c r="G44" i="1" s="1"/>
  <c r="D11" i="1"/>
  <c r="M62" i="2"/>
  <c r="E19" i="3"/>
  <c r="J62" i="2"/>
  <c r="D19" i="3"/>
  <c r="G62" i="2"/>
  <c r="C19" i="3"/>
  <c r="P107" i="2"/>
  <c r="F9" i="3"/>
  <c r="M107" i="2"/>
  <c r="E9" i="3"/>
  <c r="G107" i="2"/>
  <c r="D86" i="2"/>
  <c r="D78" i="2"/>
  <c r="N151" i="2"/>
  <c r="N155" i="2" s="1"/>
  <c r="F139" i="2"/>
  <c r="F135" i="2" s="1"/>
  <c r="D132" i="2"/>
  <c r="J92" i="2"/>
  <c r="N62" i="2"/>
  <c r="D74" i="2"/>
  <c r="D17" i="2"/>
  <c r="D46" i="2" s="1"/>
  <c r="E107" i="2"/>
  <c r="P58" i="2"/>
  <c r="F8" i="3" s="1"/>
  <c r="F19" i="3" s="1"/>
  <c r="H155" i="2"/>
  <c r="G151" i="2"/>
  <c r="G155" i="2" s="1"/>
  <c r="R50" i="2"/>
  <c r="P54" i="2"/>
  <c r="H52" i="1" s="1"/>
  <c r="P139" i="2"/>
  <c r="R135" i="2"/>
  <c r="D67" i="2"/>
  <c r="M139" i="2"/>
  <c r="O135" i="2"/>
  <c r="M50" i="2"/>
  <c r="O49" i="2"/>
  <c r="O55" i="2" s="1"/>
  <c r="O59" i="2" s="1"/>
  <c r="G139" i="2"/>
  <c r="I135" i="2"/>
  <c r="J151" i="2"/>
  <c r="J139" i="2"/>
  <c r="L135" i="2"/>
  <c r="G54" i="2"/>
  <c r="E52" i="1" s="1"/>
  <c r="F54" i="2"/>
  <c r="I50" i="2"/>
  <c r="L50" i="2"/>
  <c r="J54" i="2"/>
  <c r="F52" i="1" s="1"/>
  <c r="E46" i="2"/>
  <c r="E55" i="2" s="1"/>
  <c r="E58" i="2" s="1"/>
  <c r="E13" i="1" l="1"/>
  <c r="E44" i="1" s="1"/>
  <c r="F7" i="3"/>
  <c r="F95" i="1"/>
  <c r="D30" i="1"/>
  <c r="D26" i="1"/>
  <c r="D20" i="3"/>
  <c r="D18" i="3" s="1"/>
  <c r="H95" i="1"/>
  <c r="G125" i="1"/>
  <c r="E120" i="1"/>
  <c r="E126" i="1" s="1"/>
  <c r="E127" i="1" s="1"/>
  <c r="E128" i="1" s="1"/>
  <c r="D66" i="1"/>
  <c r="D58" i="1" s="1"/>
  <c r="D84" i="1" s="1"/>
  <c r="E58" i="1"/>
  <c r="E84" i="1" s="1"/>
  <c r="E92" i="1" s="1"/>
  <c r="P100" i="2"/>
  <c r="R96" i="2"/>
  <c r="O100" i="2"/>
  <c r="L100" i="2"/>
  <c r="I100" i="2"/>
  <c r="M49" i="2"/>
  <c r="M55" i="2" s="1"/>
  <c r="G48" i="1"/>
  <c r="G47" i="1" s="1"/>
  <c r="G53" i="1" s="1"/>
  <c r="G55" i="1" s="1"/>
  <c r="D52" i="1"/>
  <c r="F20" i="3"/>
  <c r="E20" i="3"/>
  <c r="E18" i="3" s="1"/>
  <c r="E7" i="3"/>
  <c r="C7" i="3"/>
  <c r="C20" i="3"/>
  <c r="C18" i="3" s="1"/>
  <c r="P62" i="2"/>
  <c r="M151" i="2"/>
  <c r="M155" i="2" s="1"/>
  <c r="D139" i="2"/>
  <c r="D66" i="2"/>
  <c r="D92" i="2" s="1"/>
  <c r="F50" i="2"/>
  <c r="D54" i="2"/>
  <c r="O134" i="2"/>
  <c r="O140" i="2" s="1"/>
  <c r="O143" i="2" s="1"/>
  <c r="O147" i="2" s="1"/>
  <c r="M147" i="2" s="1"/>
  <c r="M135" i="2"/>
  <c r="M134" i="2" s="1"/>
  <c r="M140" i="2" s="1"/>
  <c r="E151" i="2"/>
  <c r="E62" i="2"/>
  <c r="D58" i="2"/>
  <c r="D62" i="2" s="1"/>
  <c r="D135" i="2"/>
  <c r="F134" i="2"/>
  <c r="F140" i="2" s="1"/>
  <c r="P151" i="2"/>
  <c r="J135" i="2"/>
  <c r="J134" i="2" s="1"/>
  <c r="J140" i="2" s="1"/>
  <c r="L134" i="2"/>
  <c r="L140" i="2" s="1"/>
  <c r="L143" i="2" s="1"/>
  <c r="L147" i="2" s="1"/>
  <c r="O63" i="2"/>
  <c r="O64" i="2" s="1"/>
  <c r="M59" i="2"/>
  <c r="O60" i="2"/>
  <c r="P135" i="2"/>
  <c r="P134" i="2" s="1"/>
  <c r="P140" i="2" s="1"/>
  <c r="R134" i="2"/>
  <c r="R140" i="2" s="1"/>
  <c r="P50" i="2"/>
  <c r="R49" i="2"/>
  <c r="R55" i="2" s="1"/>
  <c r="R59" i="2" s="1"/>
  <c r="L49" i="2"/>
  <c r="L55" i="2" s="1"/>
  <c r="L59" i="2" s="1"/>
  <c r="J50" i="2"/>
  <c r="G50" i="2"/>
  <c r="I49" i="2"/>
  <c r="I55" i="2" s="1"/>
  <c r="I59" i="2" s="1"/>
  <c r="G135" i="2"/>
  <c r="G134" i="2" s="1"/>
  <c r="G140" i="2" s="1"/>
  <c r="I134" i="2"/>
  <c r="I140" i="2" s="1"/>
  <c r="I143" i="2" s="1"/>
  <c r="I147" i="2" s="1"/>
  <c r="R143" i="2" l="1"/>
  <c r="R147" i="2" s="1"/>
  <c r="P147" i="2" s="1"/>
  <c r="J147" i="2"/>
  <c r="F143" i="2"/>
  <c r="F147" i="2" s="1"/>
  <c r="D147" i="2" s="1"/>
  <c r="R63" i="2"/>
  <c r="P63" i="2" s="1"/>
  <c r="D13" i="1"/>
  <c r="D44" i="1" s="1"/>
  <c r="L60" i="2"/>
  <c r="J60" i="2" s="1"/>
  <c r="L63" i="2"/>
  <c r="J63" i="2" s="1"/>
  <c r="G121" i="1"/>
  <c r="D125" i="1"/>
  <c r="E88" i="1"/>
  <c r="D92" i="1"/>
  <c r="P96" i="2"/>
  <c r="P95" i="2" s="1"/>
  <c r="P101" i="2" s="1"/>
  <c r="R95" i="2"/>
  <c r="R101" i="2" s="1"/>
  <c r="O96" i="2"/>
  <c r="M100" i="2"/>
  <c r="L96" i="2"/>
  <c r="J100" i="2"/>
  <c r="F100" i="2"/>
  <c r="D100" i="2" s="1"/>
  <c r="G100" i="2"/>
  <c r="I96" i="2"/>
  <c r="P49" i="2"/>
  <c r="P55" i="2" s="1"/>
  <c r="H48" i="1"/>
  <c r="H47" i="1" s="1"/>
  <c r="H53" i="1" s="1"/>
  <c r="H55" i="1" s="1"/>
  <c r="H56" i="1" s="1"/>
  <c r="G56" i="1"/>
  <c r="J49" i="2"/>
  <c r="J55" i="2" s="1"/>
  <c r="F48" i="1"/>
  <c r="F47" i="1" s="1"/>
  <c r="F53" i="1" s="1"/>
  <c r="F55" i="1" s="1"/>
  <c r="G49" i="2"/>
  <c r="G55" i="2" s="1"/>
  <c r="E48" i="1"/>
  <c r="F18" i="3"/>
  <c r="I63" i="2"/>
  <c r="I64" i="2" s="1"/>
  <c r="D134" i="2"/>
  <c r="D140" i="2" s="1"/>
  <c r="M143" i="2"/>
  <c r="D50" i="2"/>
  <c r="D49" i="2" s="1"/>
  <c r="D55" i="2" s="1"/>
  <c r="F49" i="2"/>
  <c r="F55" i="2" s="1"/>
  <c r="F59" i="2" s="1"/>
  <c r="J59" i="2"/>
  <c r="M60" i="2"/>
  <c r="E12" i="3" s="1"/>
  <c r="M63" i="2"/>
  <c r="M64" i="2" s="1"/>
  <c r="I144" i="2"/>
  <c r="I148" i="2" s="1"/>
  <c r="G143" i="2"/>
  <c r="R144" i="2"/>
  <c r="R148" i="2" s="1"/>
  <c r="E155" i="2"/>
  <c r="D151" i="2"/>
  <c r="D155" i="2" s="1"/>
  <c r="I60" i="2"/>
  <c r="G59" i="2"/>
  <c r="P59" i="2"/>
  <c r="R60" i="2"/>
  <c r="L144" i="2"/>
  <c r="L148" i="2" s="1"/>
  <c r="J143" i="2"/>
  <c r="R104" i="2" l="1"/>
  <c r="R108" i="2" s="1"/>
  <c r="D143" i="2"/>
  <c r="D144" i="2" s="1"/>
  <c r="D148" i="2" s="1"/>
  <c r="F144" i="2"/>
  <c r="F148" i="2" s="1"/>
  <c r="H130" i="1"/>
  <c r="H131" i="1" s="1"/>
  <c r="F56" i="1"/>
  <c r="F130" i="1"/>
  <c r="F131" i="1" s="1"/>
  <c r="R64" i="2"/>
  <c r="L64" i="2"/>
  <c r="P143" i="2"/>
  <c r="P144" i="2" s="1"/>
  <c r="G120" i="1"/>
  <c r="G126" i="1" s="1"/>
  <c r="G127" i="1" s="1"/>
  <c r="D121" i="1"/>
  <c r="D120" i="1" s="1"/>
  <c r="D126" i="1" s="1"/>
  <c r="D127" i="1" s="1"/>
  <c r="D128" i="1" s="1"/>
  <c r="E87" i="1"/>
  <c r="E93" i="1" s="1"/>
  <c r="E94" i="1" s="1"/>
  <c r="E95" i="1" s="1"/>
  <c r="D88" i="1"/>
  <c r="D87" i="1" s="1"/>
  <c r="D93" i="1" s="1"/>
  <c r="D94" i="1" s="1"/>
  <c r="D95" i="1" s="1"/>
  <c r="R105" i="2"/>
  <c r="R109" i="2" s="1"/>
  <c r="P104" i="2"/>
  <c r="M96" i="2"/>
  <c r="M95" i="2" s="1"/>
  <c r="M101" i="2" s="1"/>
  <c r="O95" i="2"/>
  <c r="O101" i="2" s="1"/>
  <c r="J96" i="2"/>
  <c r="J95" i="2" s="1"/>
  <c r="J101" i="2" s="1"/>
  <c r="L95" i="2"/>
  <c r="L101" i="2" s="1"/>
  <c r="L104" i="2" s="1"/>
  <c r="G96" i="2"/>
  <c r="G95" i="2" s="1"/>
  <c r="G101" i="2" s="1"/>
  <c r="I95" i="2"/>
  <c r="I101" i="2" s="1"/>
  <c r="I104" i="2" s="1"/>
  <c r="F96" i="2"/>
  <c r="F95" i="2" s="1"/>
  <c r="F101" i="2" s="1"/>
  <c r="E47" i="1"/>
  <c r="E53" i="1" s="1"/>
  <c r="E55" i="1" s="1"/>
  <c r="D48" i="1"/>
  <c r="D47" i="1" s="1"/>
  <c r="D53" i="1" s="1"/>
  <c r="D55" i="1" s="1"/>
  <c r="E23" i="3"/>
  <c r="J64" i="2"/>
  <c r="D12" i="3"/>
  <c r="F63" i="2"/>
  <c r="F64" i="2" s="1"/>
  <c r="O144" i="2"/>
  <c r="O148" i="2" s="1"/>
  <c r="P64" i="2"/>
  <c r="P60" i="2"/>
  <c r="F12" i="3" s="1"/>
  <c r="D59" i="2"/>
  <c r="F60" i="2"/>
  <c r="M144" i="2"/>
  <c r="G60" i="2"/>
  <c r="C12" i="3" s="1"/>
  <c r="G63" i="2"/>
  <c r="G64" i="2" s="1"/>
  <c r="J144" i="2"/>
  <c r="G147" i="2"/>
  <c r="G144" i="2"/>
  <c r="R152" i="2" l="1"/>
  <c r="L152" i="2"/>
  <c r="L156" i="2" s="1"/>
  <c r="J156" i="2" s="1"/>
  <c r="I108" i="2"/>
  <c r="G108" i="2" s="1"/>
  <c r="F104" i="2"/>
  <c r="F108" i="2" s="1"/>
  <c r="D23" i="3"/>
  <c r="G128" i="1"/>
  <c r="G130" i="1"/>
  <c r="G131" i="1" s="1"/>
  <c r="P108" i="2"/>
  <c r="P105" i="2"/>
  <c r="O104" i="2"/>
  <c r="O108" i="2" s="1"/>
  <c r="L108" i="2"/>
  <c r="J104" i="2"/>
  <c r="G104" i="2"/>
  <c r="I105" i="2"/>
  <c r="I109" i="2" s="1"/>
  <c r="I152" i="2"/>
  <c r="D96" i="2"/>
  <c r="D95" i="2" s="1"/>
  <c r="D101" i="2" s="1"/>
  <c r="D56" i="1"/>
  <c r="D130" i="1"/>
  <c r="D131" i="1" s="1"/>
  <c r="E56" i="1"/>
  <c r="E130" i="1"/>
  <c r="E131" i="1" s="1"/>
  <c r="F23" i="3"/>
  <c r="P148" i="2"/>
  <c r="F14" i="3"/>
  <c r="F25" i="3" s="1"/>
  <c r="M148" i="2"/>
  <c r="E14" i="3"/>
  <c r="J148" i="2"/>
  <c r="D14" i="3"/>
  <c r="D25" i="3" s="1"/>
  <c r="C23" i="3"/>
  <c r="G148" i="2"/>
  <c r="C14" i="3"/>
  <c r="C25" i="3" s="1"/>
  <c r="D63" i="2"/>
  <c r="D64" i="2" s="1"/>
  <c r="D60" i="2"/>
  <c r="R156" i="2" l="1"/>
  <c r="P156" i="2" s="1"/>
  <c r="R153" i="2"/>
  <c r="R157" i="2" s="1"/>
  <c r="P152" i="2"/>
  <c r="P153" i="2" s="1"/>
  <c r="P157" i="2" s="1"/>
  <c r="L105" i="2"/>
  <c r="L109" i="2" s="1"/>
  <c r="M108" i="2"/>
  <c r="O152" i="2"/>
  <c r="O156" i="2" s="1"/>
  <c r="M156" i="2" s="1"/>
  <c r="D108" i="2"/>
  <c r="F152" i="2"/>
  <c r="F156" i="2" s="1"/>
  <c r="D156" i="2" s="1"/>
  <c r="F105" i="2"/>
  <c r="F109" i="2" s="1"/>
  <c r="D104" i="2"/>
  <c r="D105" i="2" s="1"/>
  <c r="D109" i="2" s="1"/>
  <c r="P109" i="2"/>
  <c r="F13" i="3"/>
  <c r="F24" i="3" s="1"/>
  <c r="F22" i="3" s="1"/>
  <c r="M104" i="2"/>
  <c r="O105" i="2"/>
  <c r="O109" i="2" s="1"/>
  <c r="J108" i="2"/>
  <c r="J105" i="2"/>
  <c r="J152" i="2"/>
  <c r="L153" i="2"/>
  <c r="L157" i="2" s="1"/>
  <c r="I156" i="2"/>
  <c r="I153" i="2"/>
  <c r="I157" i="2" s="1"/>
  <c r="G152" i="2"/>
  <c r="G105" i="2"/>
  <c r="E25" i="3"/>
  <c r="D152" i="2" l="1"/>
  <c r="F153" i="2"/>
  <c r="F157" i="2" s="1"/>
  <c r="F11" i="3"/>
  <c r="O153" i="2"/>
  <c r="O157" i="2" s="1"/>
  <c r="M152" i="2"/>
  <c r="M105" i="2"/>
  <c r="J109" i="2"/>
  <c r="D13" i="3"/>
  <c r="D11" i="3" s="1"/>
  <c r="J153" i="2"/>
  <c r="J157" i="2" s="1"/>
  <c r="C13" i="3"/>
  <c r="G109" i="2"/>
  <c r="G156" i="2"/>
  <c r="G153" i="2"/>
  <c r="G157" i="2" s="1"/>
  <c r="D153" i="2" l="1"/>
  <c r="D157" i="2" s="1"/>
  <c r="E13" i="3"/>
  <c r="M109" i="2"/>
  <c r="M153" i="2"/>
  <c r="M157" i="2" s="1"/>
  <c r="D24" i="3"/>
  <c r="D22" i="3" s="1"/>
  <c r="C24" i="3"/>
  <c r="C22" i="3" s="1"/>
  <c r="C11" i="3"/>
  <c r="E24" i="3" l="1"/>
  <c r="E22" i="3" s="1"/>
  <c r="E1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F55" authorId="0" shapeId="0" xr:uid="{65F08BD1-99F8-4602-9306-6E8CB7F04DDC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ПІДІГНАЛА!
</t>
        </r>
      </text>
    </comment>
  </commentList>
</comments>
</file>

<file path=xl/sharedStrings.xml><?xml version="1.0" encoding="utf-8"?>
<sst xmlns="http://schemas.openxmlformats.org/spreadsheetml/2006/main" count="1124" uniqueCount="170">
  <si>
    <t>Комунального підприємства "Білгород-Дністровськтеплоенерго"</t>
  </si>
  <si>
    <t>№ з/п</t>
  </si>
  <si>
    <t>Найменування показника </t>
  </si>
  <si>
    <t>Одиниця виміру </t>
  </si>
  <si>
    <t>Сумарні та середньозважені показники </t>
  </si>
  <si>
    <t>Для потреб</t>
  </si>
  <si>
    <t>населення </t>
  </si>
  <si>
    <t>релігійних організацій</t>
  </si>
  <si>
    <t>бюджетних установ</t>
  </si>
  <si>
    <t>інших споживачів </t>
  </si>
  <si>
    <t>усього </t>
  </si>
  <si>
    <t>1.</t>
  </si>
  <si>
    <t>Обсяг реалізації теплової енергії споживачам всього, у т.ч.</t>
  </si>
  <si>
    <t>тис. Гкал</t>
  </si>
  <si>
    <t>2.</t>
  </si>
  <si>
    <t xml:space="preserve">Приєднане теплове навантаження  </t>
  </si>
  <si>
    <t>Гкал/год</t>
  </si>
  <si>
    <t>3.</t>
  </si>
  <si>
    <t>Обсяг теплової енергії для надання послуги з постачання теплової енергії, усього</t>
  </si>
  <si>
    <t>тис. Гкал </t>
  </si>
  <si>
    <t>3.1</t>
  </si>
  <si>
    <t>у тому числі</t>
  </si>
  <si>
    <t>за показаннями вузлів комерційного обліку  </t>
  </si>
  <si>
    <t>- " - </t>
  </si>
  <si>
    <t>4</t>
  </si>
  <si>
    <t>Виробництво теплової енергії</t>
  </si>
  <si>
    <t>Виробнича собівартість, зокрема:</t>
  </si>
  <si>
    <t>тис. грн</t>
  </si>
  <si>
    <t>1.1</t>
  </si>
  <si>
    <t>прямі матеріальні витрати, зокрема:</t>
  </si>
  <si>
    <t>1.1.1</t>
  </si>
  <si>
    <t>паливо всього, у т.ч.:</t>
  </si>
  <si>
    <t>1.1.1.1</t>
  </si>
  <si>
    <t>природний газ</t>
  </si>
  <si>
    <t>1.1.1.2</t>
  </si>
  <si>
    <t>транспортування природного газу</t>
  </si>
  <si>
    <t>1.1.1.3</t>
  </si>
  <si>
    <t>розподіл природного газу</t>
  </si>
  <si>
    <t>1.1.2</t>
  </si>
  <si>
    <t>електроенергія</t>
  </si>
  <si>
    <t>1.1.3</t>
  </si>
  <si>
    <t>покупна теплова енергія та/або встановлена повна планована собівартість теплової енергії, виробленої  власними ТЕЦ, ТЕС, АЕС, КГУ та/або встановлена повна планована вартість теплової енергії, виробленої власними установками, що використовують НПДЕ</t>
  </si>
  <si>
    <t>1.1.3.1</t>
  </si>
  <si>
    <t>покупна теплова енергія</t>
  </si>
  <si>
    <t>1.1.3.2</t>
  </si>
  <si>
    <t>встановлена повна планована вартість теплової енергії, виробленої власними установками, що використовують НПДЕ</t>
  </si>
  <si>
    <t>1.1.4</t>
  </si>
  <si>
    <t>холодна вода для технологічних потреб та водовідведення</t>
  </si>
  <si>
    <t>1.1.5</t>
  </si>
  <si>
    <t>інші прямі матеріальні витрати</t>
  </si>
  <si>
    <t>1.2</t>
  </si>
  <si>
    <t>прямі витрати на оплату праці</t>
  </si>
  <si>
    <t>1.3</t>
  </si>
  <si>
    <t>інші прямі витрати, зокрема:</t>
  </si>
  <si>
    <t>1.3.1</t>
  </si>
  <si>
    <t>єдиний внесок на загальнообов’язкове державне соціальне страхування працівників</t>
  </si>
  <si>
    <t>1.3.2</t>
  </si>
  <si>
    <t xml:space="preserve"> амортизація</t>
  </si>
  <si>
    <t>1.3.3</t>
  </si>
  <si>
    <t xml:space="preserve"> інші прямі витрати</t>
  </si>
  <si>
    <t>1.4</t>
  </si>
  <si>
    <t>загальновиробничі витрати, зокрема:</t>
  </si>
  <si>
    <t>1.4.1</t>
  </si>
  <si>
    <t>витрати на оплату праці</t>
  </si>
  <si>
    <t>1.4.2</t>
  </si>
  <si>
    <t>1.4.3</t>
  </si>
  <si>
    <t>інші витрати</t>
  </si>
  <si>
    <t>Адміністративні витрати, зокрема:</t>
  </si>
  <si>
    <t>2.1</t>
  </si>
  <si>
    <t>2.2</t>
  </si>
  <si>
    <t>2.3</t>
  </si>
  <si>
    <t>3</t>
  </si>
  <si>
    <t>Витрати на збут, зокрема:</t>
  </si>
  <si>
    <t>3.2</t>
  </si>
  <si>
    <t>3.3</t>
  </si>
  <si>
    <t>Інші операційні витрати**</t>
  </si>
  <si>
    <t>5</t>
  </si>
  <si>
    <t>Фінансові витрати</t>
  </si>
  <si>
    <t>6</t>
  </si>
  <si>
    <t>Повна собівартість**</t>
  </si>
  <si>
    <t>7</t>
  </si>
  <si>
    <t>Витрати на відшкодування втрат</t>
  </si>
  <si>
    <t>8</t>
  </si>
  <si>
    <t>Розрахунковий прибуток, усього**, зокрема:</t>
  </si>
  <si>
    <t>8.1</t>
  </si>
  <si>
    <t>податок на прибуток</t>
  </si>
  <si>
    <t>8.2</t>
  </si>
  <si>
    <t xml:space="preserve"> дивіденди</t>
  </si>
  <si>
    <t>8.3</t>
  </si>
  <si>
    <t xml:space="preserve"> резервний фонд (капітал)</t>
  </si>
  <si>
    <t>8.4</t>
  </si>
  <si>
    <t>на розвиток виробництва (виробничі інвестиції)</t>
  </si>
  <si>
    <t>8.5</t>
  </si>
  <si>
    <t>інше використання  прибутку</t>
  </si>
  <si>
    <t>9</t>
  </si>
  <si>
    <t>Вартість виробництва теплової енергії за відповідними тарифами</t>
  </si>
  <si>
    <t>10</t>
  </si>
  <si>
    <t>Одноставковий тариф на виробництво теплової енергії без ПДВ</t>
  </si>
  <si>
    <t>грн/Гкал</t>
  </si>
  <si>
    <t>11</t>
  </si>
  <si>
    <t>Одноставковий тариф на виробництво теплової енергії з ПДВ</t>
  </si>
  <si>
    <t xml:space="preserve">Транспортування теплової енергії </t>
  </si>
  <si>
    <t>транспортування теплової енергії іншими субєктами господарювання</t>
  </si>
  <si>
    <t>холодна вода для технологічних потреб  та водовідведення</t>
  </si>
  <si>
    <t>1.1.4.1</t>
  </si>
  <si>
    <t>у т.ч. витрати на покриття втрат теплової енергії в телових мережах</t>
  </si>
  <si>
    <t>амортизація</t>
  </si>
  <si>
    <t>інші прямі витрати</t>
  </si>
  <si>
    <t>інші витрати*</t>
  </si>
  <si>
    <t xml:space="preserve">Інші операційні витрати * </t>
  </si>
  <si>
    <t>Повна собівартість*</t>
  </si>
  <si>
    <t xml:space="preserve">Витрати на відшкодування втрат </t>
  </si>
  <si>
    <t>Розрахунковий прибуток*, усього,  зокрема:</t>
  </si>
  <si>
    <t>дивіденди</t>
  </si>
  <si>
    <t>резервний фонд (капітал)</t>
  </si>
  <si>
    <t>Вартість транспортування теплової енергії за відповідними тарифами</t>
  </si>
  <si>
    <t>Одноставковий тариф на транспортування теплової енергії без ПДВ</t>
  </si>
  <si>
    <t>Одноставковий тариф на транспортування теплової енергії з ПДВ</t>
  </si>
  <si>
    <t>Постачання теплової енергії</t>
  </si>
  <si>
    <t>прямі матеріальні витрати</t>
  </si>
  <si>
    <t xml:space="preserve">Інші  операційні витрати*  </t>
  </si>
  <si>
    <t>Розрахунковий прибуток, усього, зокрема:</t>
  </si>
  <si>
    <t>Вартість постачання теплової енергії за відповідними тарифами</t>
  </si>
  <si>
    <t>Одноставковий тариф на постачання теплової енергії без ПДВ</t>
  </si>
  <si>
    <t>Одноставковий тариф на постачання теплової енергії з ПДВ</t>
  </si>
  <si>
    <t>Структура двоставкових тарифів на теплову енергії, її виробництво, транспортування та постачання для категорії споживачів: населення, релігійним організаціям, бюджетним установам та іншим споживачам                                   на 2021-2022 рокм</t>
  </si>
  <si>
    <t>у тому числі </t>
  </si>
  <si>
    <t>умовно-змінна частина</t>
  </si>
  <si>
    <t>умовно- постійна частина </t>
  </si>
  <si>
    <t>х</t>
  </si>
  <si>
    <t>х </t>
  </si>
  <si>
    <t>12</t>
  </si>
  <si>
    <t>Двоставковий тариф на виробництво теплової енергії без ПДВ</t>
  </si>
  <si>
    <t>  </t>
  </si>
  <si>
    <t>12.1</t>
  </si>
  <si>
    <t>умовно-змінна частина  </t>
  </si>
  <si>
    <t>грн/Гкал </t>
  </si>
  <si>
    <t>12.2</t>
  </si>
  <si>
    <t>грн/ Гкал/год</t>
  </si>
  <si>
    <t>12.3</t>
  </si>
  <si>
    <t>13</t>
  </si>
  <si>
    <t>Двоставковий тариф на виробництво теплової енергії з ПДВ</t>
  </si>
  <si>
    <t>13.1</t>
  </si>
  <si>
    <t>13.2</t>
  </si>
  <si>
    <t>умовно-постійна частина (річна абонентська плата) </t>
  </si>
  <si>
    <t>13.3.</t>
  </si>
  <si>
    <t>умовно-постійна частина (місячна абонентська плата) </t>
  </si>
  <si>
    <t>Двоставковий тариф на транспортування теплової енергії без ПДВ</t>
  </si>
  <si>
    <t>Двоставковий тариф на транспортування теплової енергії з ПДВ</t>
  </si>
  <si>
    <t>13.3</t>
  </si>
  <si>
    <t>Двоставковий тариф на постачання теплової енергії без ПДВ</t>
  </si>
  <si>
    <t>Двоставковий тариф на постачання теплової енергії з ПДВ</t>
  </si>
  <si>
    <t>Двоставковий тариф на послугу з постачання теплової енергії без ПДВ</t>
  </si>
  <si>
    <t>виробництво телової енергії</t>
  </si>
  <si>
    <t>транспортування теплової енергії</t>
  </si>
  <si>
    <t>постачаня теплової енергії</t>
  </si>
  <si>
    <t>Двоставковий тариф на послугу з постачання теплової енергії з ПДВ</t>
  </si>
  <si>
    <t>грн/м2</t>
  </si>
  <si>
    <t>Одиниці виміру</t>
  </si>
  <si>
    <t>Обсяг відпуску теплової енергії з колекторів власних генеруючих джерел всього (БЕЗ ГП)</t>
  </si>
  <si>
    <t>Послуга з постачання теплової енергії</t>
  </si>
  <si>
    <t>Послуги з постачання теплової енергії</t>
  </si>
  <si>
    <t>Одноставковий тариф на послугу з постачання теплової енергії без ПДВ</t>
  </si>
  <si>
    <t>Одноставковий тариф на послугу з постачання теплової енергії з ПДВ</t>
  </si>
  <si>
    <t>умовно-постійна частина (місячна абонентська плата)  для багатоповерхових будинків</t>
  </si>
  <si>
    <t>умовно-постійна частина (місячна абонентська плата)  для одноповерхових будинків та привітного сектору</t>
  </si>
  <si>
    <t>умовно-постійна частина (місячна абонентська плата)  для одноповерхових будинків та приватного сектору</t>
  </si>
  <si>
    <t>на період з 01.10.2025 року по 30.09.2026 року</t>
  </si>
  <si>
    <t>Структура тарифів на теплову енергії, її виробництво, транспортування та постачання для категорії споживачів: населення, релігійним організаціям, бюджетним установам та іншим споживачам                                   на період з 01.10.2025 року по 30.09.2026 року</t>
  </si>
  <si>
    <t>Двостовкові тариф на послуги з постачання теплової енергії для категорії споживачів: населення, релігійним організаціям, бюджетним установам та іншим споживачам                                 на період з 01.10.2025 року по 30.09.2026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</si>
</sst>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0.000"/>
    <numFmt numFmtId="166" formatCode="0.00000"/>
    <numFmt numFmtId="167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3.5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color rgb="FFFF0000"/>
      <name val="Times New Roman"/>
      <family val="1"/>
      <charset val="204"/>
    </font>
    <font>
      <sz val="10"/>
      <name val="Arial Cy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b/>
      <i/>
      <sz val="10"/>
      <name val="Times New Roman"/>
      <family val="1"/>
      <charset val="204"/>
    </font>
    <font>
      <strike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9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0" fillId="0" borderId="0"/>
  </cellStyleXfs>
  <cellXfs count="359">
    <xf numFmtId="0" fontId="0" fillId="0" borderId="0" xfId="0"/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1" fontId="2" fillId="0" borderId="7" xfId="1" applyNumberFormat="1" applyFont="1" applyBorder="1" applyAlignment="1">
      <alignment horizontal="center" vertical="center" wrapText="1"/>
    </xf>
    <xf numFmtId="0" fontId="4" fillId="0" borderId="7" xfId="1" applyFont="1" applyBorder="1" applyAlignment="1">
      <alignment horizontal="left" vertical="center" wrapText="1"/>
    </xf>
    <xf numFmtId="0" fontId="4" fillId="0" borderId="7" xfId="1" applyFont="1" applyBorder="1" applyAlignment="1">
      <alignment vertical="center" wrapText="1"/>
    </xf>
    <xf numFmtId="0" fontId="4" fillId="0" borderId="9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left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9" xfId="1" applyFont="1" applyBorder="1" applyAlignment="1">
      <alignment vertical="center" wrapText="1"/>
    </xf>
    <xf numFmtId="0" fontId="4" fillId="2" borderId="15" xfId="1" applyFont="1" applyFill="1" applyBorder="1" applyAlignment="1">
      <alignment horizontal="left" vertical="center" wrapText="1"/>
    </xf>
    <xf numFmtId="0" fontId="2" fillId="2" borderId="16" xfId="1" applyFont="1" applyFill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6" fillId="0" borderId="13" xfId="2" applyFont="1" applyBorder="1" applyAlignment="1">
      <alignment horizontal="left" vertical="center" wrapText="1" indent="1"/>
    </xf>
    <xf numFmtId="0" fontId="6" fillId="0" borderId="7" xfId="2" applyFont="1" applyBorder="1" applyAlignment="1">
      <alignment vertical="center" wrapText="1"/>
    </xf>
    <xf numFmtId="0" fontId="6" fillId="0" borderId="21" xfId="2" applyFont="1" applyBorder="1" applyAlignment="1">
      <alignment vertical="center" wrapText="1"/>
    </xf>
    <xf numFmtId="0" fontId="4" fillId="0" borderId="20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166" fontId="5" fillId="0" borderId="26" xfId="1" applyNumberFormat="1" applyFont="1" applyBorder="1" applyAlignment="1">
      <alignment horizontal="center" vertical="center" wrapText="1"/>
    </xf>
    <xf numFmtId="165" fontId="5" fillId="0" borderId="26" xfId="1" applyNumberFormat="1" applyFont="1" applyBorder="1" applyAlignment="1">
      <alignment horizontal="center" vertical="center" wrapText="1"/>
    </xf>
    <xf numFmtId="0" fontId="4" fillId="3" borderId="19" xfId="1" applyFont="1" applyFill="1" applyBorder="1" applyAlignment="1">
      <alignment horizontal="center" vertical="center" wrapText="1"/>
    </xf>
    <xf numFmtId="0" fontId="2" fillId="3" borderId="20" xfId="1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left" vertical="center" wrapText="1" indent="1"/>
    </xf>
    <xf numFmtId="0" fontId="4" fillId="3" borderId="20" xfId="1" applyFont="1" applyFill="1" applyBorder="1" applyAlignment="1">
      <alignment horizontal="center" vertical="center" wrapText="1"/>
    </xf>
    <xf numFmtId="0" fontId="4" fillId="4" borderId="27" xfId="1" applyFont="1" applyFill="1" applyBorder="1" applyAlignment="1">
      <alignment vertical="center" wrapText="1"/>
    </xf>
    <xf numFmtId="0" fontId="2" fillId="4" borderId="27" xfId="1" applyFont="1" applyFill="1" applyBorder="1" applyAlignment="1">
      <alignment horizontal="center" vertical="center" wrapText="1"/>
    </xf>
    <xf numFmtId="0" fontId="2" fillId="0" borderId="39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49" fontId="6" fillId="0" borderId="0" xfId="1" applyNumberFormat="1" applyFont="1" applyAlignment="1">
      <alignment horizontal="left" vertical="center"/>
    </xf>
    <xf numFmtId="0" fontId="2" fillId="0" borderId="9" xfId="1" applyFont="1" applyBorder="1" applyAlignment="1">
      <alignment horizontal="center" vertical="center" wrapText="1"/>
    </xf>
    <xf numFmtId="165" fontId="2" fillId="0" borderId="8" xfId="1" applyNumberFormat="1" applyFont="1" applyBorder="1" applyAlignment="1">
      <alignment horizontal="center" vertical="center" wrapText="1"/>
    </xf>
    <xf numFmtId="165" fontId="2" fillId="0" borderId="9" xfId="1" applyNumberFormat="1" applyFont="1" applyBorder="1" applyAlignment="1">
      <alignment horizontal="center" vertical="center" wrapText="1"/>
    </xf>
    <xf numFmtId="165" fontId="2" fillId="2" borderId="16" xfId="1" applyNumberFormat="1" applyFont="1" applyFill="1" applyBorder="1" applyAlignment="1">
      <alignment horizontal="center" vertical="center" wrapText="1"/>
    </xf>
    <xf numFmtId="2" fontId="5" fillId="0" borderId="48" xfId="1" applyNumberFormat="1" applyFont="1" applyBorder="1" applyAlignment="1">
      <alignment horizontal="center" vertical="center" wrapText="1"/>
    </xf>
    <xf numFmtId="2" fontId="5" fillId="0" borderId="25" xfId="1" applyNumberFormat="1" applyFont="1" applyBorder="1" applyAlignment="1">
      <alignment horizontal="center" vertical="center" wrapText="1"/>
    </xf>
    <xf numFmtId="166" fontId="5" fillId="0" borderId="48" xfId="1" applyNumberFormat="1" applyFont="1" applyBorder="1" applyAlignment="1">
      <alignment horizontal="center" vertical="center" wrapText="1"/>
    </xf>
    <xf numFmtId="0" fontId="4" fillId="4" borderId="30" xfId="1" applyFont="1" applyFill="1" applyBorder="1" applyAlignment="1">
      <alignment vertical="center" wrapText="1"/>
    </xf>
    <xf numFmtId="0" fontId="2" fillId="4" borderId="8" xfId="1" applyFont="1" applyFill="1" applyBorder="1" applyAlignment="1">
      <alignment horizontal="center" vertical="center" wrapText="1"/>
    </xf>
    <xf numFmtId="0" fontId="2" fillId="4" borderId="40" xfId="1" applyFont="1" applyFill="1" applyBorder="1" applyAlignment="1">
      <alignment vertical="center" wrapText="1"/>
    </xf>
    <xf numFmtId="0" fontId="2" fillId="4" borderId="15" xfId="1" applyFont="1" applyFill="1" applyBorder="1" applyAlignment="1">
      <alignment vertical="center" wrapText="1"/>
    </xf>
    <xf numFmtId="0" fontId="2" fillId="4" borderId="16" xfId="1" applyFont="1" applyFill="1" applyBorder="1" applyAlignment="1">
      <alignment horizontal="center" vertical="center" wrapText="1"/>
    </xf>
    <xf numFmtId="0" fontId="2" fillId="4" borderId="34" xfId="1" applyFont="1" applyFill="1" applyBorder="1" applyAlignment="1">
      <alignment horizontal="center" vertical="center" wrapText="1"/>
    </xf>
    <xf numFmtId="0" fontId="2" fillId="4" borderId="34" xfId="1" applyFont="1" applyFill="1" applyBorder="1" applyAlignment="1">
      <alignment vertical="center" wrapText="1"/>
    </xf>
    <xf numFmtId="0" fontId="2" fillId="4" borderId="14" xfId="1" applyFont="1" applyFill="1" applyBorder="1" applyAlignment="1">
      <alignment vertical="center" wrapText="1"/>
    </xf>
    <xf numFmtId="0" fontId="2" fillId="4" borderId="14" xfId="1" applyFont="1" applyFill="1" applyBorder="1" applyAlignment="1">
      <alignment horizontal="center" vertical="center" wrapText="1"/>
    </xf>
    <xf numFmtId="0" fontId="2" fillId="4" borderId="3" xfId="1" applyFont="1" applyFill="1" applyBorder="1" applyAlignment="1">
      <alignment horizontal="center" vertical="center" wrapText="1"/>
    </xf>
    <xf numFmtId="49" fontId="11" fillId="3" borderId="7" xfId="1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0" fontId="13" fillId="0" borderId="0" xfId="0" applyFont="1"/>
    <xf numFmtId="165" fontId="4" fillId="0" borderId="7" xfId="1" applyNumberFormat="1" applyFont="1" applyBorder="1" applyAlignment="1">
      <alignment horizontal="center" vertical="center" wrapText="1"/>
    </xf>
    <xf numFmtId="0" fontId="12" fillId="0" borderId="38" xfId="2" applyFont="1" applyBorder="1" applyAlignment="1">
      <alignment vertical="center" wrapText="1"/>
    </xf>
    <xf numFmtId="0" fontId="6" fillId="0" borderId="40" xfId="2" applyFont="1" applyBorder="1" applyAlignment="1">
      <alignment vertical="center" wrapText="1"/>
    </xf>
    <xf numFmtId="0" fontId="12" fillId="0" borderId="40" xfId="2" applyFont="1" applyBorder="1" applyAlignment="1">
      <alignment vertical="center" wrapText="1"/>
    </xf>
    <xf numFmtId="0" fontId="12" fillId="0" borderId="40" xfId="0" applyFont="1" applyBorder="1" applyAlignment="1">
      <alignment vertical="center" wrapText="1"/>
    </xf>
    <xf numFmtId="0" fontId="6" fillId="0" borderId="40" xfId="0" applyFont="1" applyBorder="1" applyAlignment="1">
      <alignment vertical="center" wrapText="1"/>
    </xf>
    <xf numFmtId="0" fontId="6" fillId="0" borderId="0" xfId="0" applyFont="1"/>
    <xf numFmtId="0" fontId="12" fillId="0" borderId="30" xfId="2" applyFont="1" applyBorder="1" applyAlignment="1">
      <alignment vertical="center" wrapText="1"/>
    </xf>
    <xf numFmtId="0" fontId="4" fillId="4" borderId="28" xfId="1" applyFont="1" applyFill="1" applyBorder="1" applyAlignment="1">
      <alignment vertical="center" wrapText="1"/>
    </xf>
    <xf numFmtId="2" fontId="2" fillId="0" borderId="7" xfId="1" applyNumberFormat="1" applyFont="1" applyBorder="1" applyAlignment="1">
      <alignment horizontal="center" vertical="center" wrapText="1"/>
    </xf>
    <xf numFmtId="49" fontId="11" fillId="0" borderId="6" xfId="1" applyNumberFormat="1" applyFont="1" applyBorder="1" applyAlignment="1">
      <alignment horizontal="center" vertical="center"/>
    </xf>
    <xf numFmtId="0" fontId="14" fillId="0" borderId="2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6" fillId="0" borderId="13" xfId="2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4" fillId="0" borderId="7" xfId="2" applyFont="1" applyBorder="1" applyAlignment="1">
      <alignment vertical="center" wrapText="1"/>
    </xf>
    <xf numFmtId="0" fontId="12" fillId="0" borderId="7" xfId="2" applyFont="1" applyBorder="1" applyAlignment="1">
      <alignment vertical="center" wrapText="1"/>
    </xf>
    <xf numFmtId="0" fontId="12" fillId="0" borderId="22" xfId="0" applyFont="1" applyBorder="1"/>
    <xf numFmtId="49" fontId="11" fillId="0" borderId="23" xfId="1" applyNumberFormat="1" applyFont="1" applyBorder="1" applyAlignment="1">
      <alignment horizontal="center" vertical="center"/>
    </xf>
    <xf numFmtId="0" fontId="12" fillId="0" borderId="15" xfId="2" applyFont="1" applyBorder="1" applyAlignment="1">
      <alignment vertical="center" wrapText="1"/>
    </xf>
    <xf numFmtId="49" fontId="11" fillId="0" borderId="22" xfId="1" applyNumberFormat="1" applyFont="1" applyBorder="1" applyAlignment="1">
      <alignment horizontal="center" vertical="center"/>
    </xf>
    <xf numFmtId="0" fontId="12" fillId="0" borderId="24" xfId="2" applyFont="1" applyBorder="1" applyAlignment="1">
      <alignment vertical="center" wrapText="1"/>
    </xf>
    <xf numFmtId="49" fontId="11" fillId="0" borderId="7" xfId="1" applyNumberFormat="1" applyFont="1" applyBorder="1" applyAlignment="1">
      <alignment horizontal="center" vertical="center"/>
    </xf>
    <xf numFmtId="0" fontId="6" fillId="0" borderId="26" xfId="2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12" fillId="0" borderId="13" xfId="2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6" fillId="0" borderId="22" xfId="0" applyFont="1" applyBorder="1"/>
    <xf numFmtId="49" fontId="11" fillId="0" borderId="21" xfId="1" applyNumberFormat="1" applyFont="1" applyBorder="1" applyAlignment="1">
      <alignment horizontal="center" vertical="center"/>
    </xf>
    <xf numFmtId="0" fontId="12" fillId="0" borderId="21" xfId="2" applyFont="1" applyBorder="1" applyAlignment="1">
      <alignment vertical="center" wrapText="1"/>
    </xf>
    <xf numFmtId="0" fontId="18" fillId="0" borderId="0" xfId="0" applyFont="1"/>
    <xf numFmtId="0" fontId="17" fillId="0" borderId="0" xfId="1" applyFont="1"/>
    <xf numFmtId="2" fontId="17" fillId="0" borderId="0" xfId="1" applyNumberFormat="1" applyFont="1"/>
    <xf numFmtId="49" fontId="19" fillId="0" borderId="0" xfId="1" applyNumberFormat="1" applyFont="1" applyAlignment="1">
      <alignment horizontal="center" vertical="center"/>
    </xf>
    <xf numFmtId="165" fontId="5" fillId="0" borderId="13" xfId="1" applyNumberFormat="1" applyFont="1" applyBorder="1" applyAlignment="1">
      <alignment horizontal="center" vertical="center" wrapText="1"/>
    </xf>
    <xf numFmtId="165" fontId="9" fillId="0" borderId="9" xfId="1" applyNumberFormat="1" applyFont="1" applyBorder="1" applyAlignment="1">
      <alignment horizontal="center" vertical="center" wrapText="1"/>
    </xf>
    <xf numFmtId="165" fontId="9" fillId="0" borderId="8" xfId="1" applyNumberFormat="1" applyFont="1" applyBorder="1" applyAlignment="1">
      <alignment horizontal="center" vertical="center" wrapText="1"/>
    </xf>
    <xf numFmtId="165" fontId="5" fillId="0" borderId="38" xfId="1" applyNumberFormat="1" applyFont="1" applyBorder="1" applyAlignment="1">
      <alignment horizontal="center" vertical="center" wrapText="1"/>
    </xf>
    <xf numFmtId="165" fontId="5" fillId="0" borderId="39" xfId="1" applyNumberFormat="1" applyFont="1" applyBorder="1" applyAlignment="1">
      <alignment horizontal="center" vertical="center" wrapText="1"/>
    </xf>
    <xf numFmtId="0" fontId="20" fillId="0" borderId="0" xfId="0" applyFont="1"/>
    <xf numFmtId="49" fontId="2" fillId="0" borderId="6" xfId="1" applyNumberFormat="1" applyFont="1" applyBorder="1" applyAlignment="1">
      <alignment horizontal="center" vertical="center"/>
    </xf>
    <xf numFmtId="49" fontId="11" fillId="0" borderId="14" xfId="1" applyNumberFormat="1" applyFont="1" applyBorder="1" applyAlignment="1">
      <alignment horizontal="center" vertical="center"/>
    </xf>
    <xf numFmtId="49" fontId="11" fillId="3" borderId="17" xfId="1" applyNumberFormat="1" applyFont="1" applyFill="1" applyBorder="1" applyAlignment="1">
      <alignment horizontal="center" vertical="center"/>
    </xf>
    <xf numFmtId="49" fontId="11" fillId="4" borderId="29" xfId="1" applyNumberFormat="1" applyFont="1" applyFill="1" applyBorder="1" applyAlignment="1">
      <alignment horizontal="center" vertical="center"/>
    </xf>
    <xf numFmtId="49" fontId="11" fillId="5" borderId="27" xfId="1" applyNumberFormat="1" applyFont="1" applyFill="1" applyBorder="1" applyAlignment="1">
      <alignment horizontal="center" vertical="center"/>
    </xf>
    <xf numFmtId="0" fontId="4" fillId="5" borderId="2" xfId="1" applyFont="1" applyFill="1" applyBorder="1" applyAlignment="1">
      <alignment vertical="center" wrapText="1"/>
    </xf>
    <xf numFmtId="0" fontId="2" fillId="5" borderId="3" xfId="1" applyFont="1" applyFill="1" applyBorder="1" applyAlignment="1">
      <alignment horizontal="center" vertical="center" wrapText="1"/>
    </xf>
    <xf numFmtId="49" fontId="11" fillId="5" borderId="34" xfId="1" applyNumberFormat="1" applyFont="1" applyFill="1" applyBorder="1" applyAlignment="1">
      <alignment horizontal="center" vertical="center"/>
    </xf>
    <xf numFmtId="0" fontId="2" fillId="5" borderId="7" xfId="1" applyFont="1" applyFill="1" applyBorder="1" applyAlignment="1">
      <alignment vertical="center" wrapText="1"/>
    </xf>
    <xf numFmtId="0" fontId="2" fillId="5" borderId="8" xfId="1" applyFont="1" applyFill="1" applyBorder="1" applyAlignment="1">
      <alignment horizontal="center" vertical="center" wrapText="1"/>
    </xf>
    <xf numFmtId="49" fontId="11" fillId="5" borderId="14" xfId="1" applyNumberFormat="1" applyFont="1" applyFill="1" applyBorder="1" applyAlignment="1">
      <alignment horizontal="center" vertical="center"/>
    </xf>
    <xf numFmtId="0" fontId="2" fillId="5" borderId="15" xfId="1" applyFont="1" applyFill="1" applyBorder="1" applyAlignment="1">
      <alignment vertical="center" wrapText="1"/>
    </xf>
    <xf numFmtId="0" fontId="2" fillId="5" borderId="16" xfId="1" applyFont="1" applyFill="1" applyBorder="1" applyAlignment="1">
      <alignment horizontal="center" vertical="center" wrapText="1"/>
    </xf>
    <xf numFmtId="49" fontId="11" fillId="6" borderId="4" xfId="1" applyNumberFormat="1" applyFont="1" applyFill="1" applyBorder="1" applyAlignment="1">
      <alignment horizontal="center" vertical="center"/>
    </xf>
    <xf numFmtId="49" fontId="11" fillId="4" borderId="27" xfId="1" applyNumberFormat="1" applyFont="1" applyFill="1" applyBorder="1" applyAlignment="1">
      <alignment horizontal="center" vertical="center"/>
    </xf>
    <xf numFmtId="49" fontId="11" fillId="4" borderId="34" xfId="1" applyNumberFormat="1" applyFont="1" applyFill="1" applyBorder="1" applyAlignment="1">
      <alignment horizontal="center" vertical="center"/>
    </xf>
    <xf numFmtId="49" fontId="11" fillId="4" borderId="14" xfId="1" applyNumberFormat="1" applyFont="1" applyFill="1" applyBorder="1" applyAlignment="1">
      <alignment horizontal="center" vertical="center"/>
    </xf>
    <xf numFmtId="49" fontId="11" fillId="5" borderId="50" xfId="1" applyNumberFormat="1" applyFont="1" applyFill="1" applyBorder="1" applyAlignment="1">
      <alignment horizontal="center" vertical="center"/>
    </xf>
    <xf numFmtId="0" fontId="4" fillId="5" borderId="50" xfId="1" applyFont="1" applyFill="1" applyBorder="1" applyAlignment="1">
      <alignment vertical="center" wrapText="1"/>
    </xf>
    <xf numFmtId="0" fontId="2" fillId="5" borderId="50" xfId="1" applyFont="1" applyFill="1" applyBorder="1" applyAlignment="1">
      <alignment horizontal="center" vertical="center" wrapText="1"/>
    </xf>
    <xf numFmtId="0" fontId="2" fillId="5" borderId="34" xfId="1" applyFont="1" applyFill="1" applyBorder="1" applyAlignment="1">
      <alignment vertical="center" wrapText="1"/>
    </xf>
    <xf numFmtId="0" fontId="2" fillId="5" borderId="34" xfId="1" applyFont="1" applyFill="1" applyBorder="1" applyAlignment="1">
      <alignment horizontal="center" vertical="center" wrapText="1"/>
    </xf>
    <xf numFmtId="0" fontId="2" fillId="5" borderId="14" xfId="1" applyFont="1" applyFill="1" applyBorder="1" applyAlignment="1">
      <alignment vertical="center" wrapText="1"/>
    </xf>
    <xf numFmtId="0" fontId="2" fillId="5" borderId="14" xfId="1" applyFont="1" applyFill="1" applyBorder="1" applyAlignment="1">
      <alignment horizontal="center" vertical="center" wrapText="1"/>
    </xf>
    <xf numFmtId="49" fontId="11" fillId="3" borderId="35" xfId="1" applyNumberFormat="1" applyFont="1" applyFill="1" applyBorder="1" applyAlignment="1">
      <alignment horizontal="center" vertical="center"/>
    </xf>
    <xf numFmtId="49" fontId="11" fillId="3" borderId="37" xfId="1" applyNumberFormat="1" applyFont="1" applyFill="1" applyBorder="1" applyAlignment="1">
      <alignment horizontal="center" vertical="center"/>
    </xf>
    <xf numFmtId="49" fontId="11" fillId="3" borderId="29" xfId="1" applyNumberFormat="1" applyFont="1" applyFill="1" applyBorder="1" applyAlignment="1">
      <alignment horizontal="center" vertical="center"/>
    </xf>
    <xf numFmtId="49" fontId="11" fillId="4" borderId="37" xfId="1" applyNumberFormat="1" applyFont="1" applyFill="1" applyBorder="1" applyAlignment="1">
      <alignment horizontal="center" vertical="center"/>
    </xf>
    <xf numFmtId="49" fontId="16" fillId="4" borderId="29" xfId="1" applyNumberFormat="1" applyFont="1" applyFill="1" applyBorder="1" applyAlignment="1">
      <alignment horizontal="center" vertical="center"/>
    </xf>
    <xf numFmtId="49" fontId="16" fillId="4" borderId="14" xfId="1" applyNumberFormat="1" applyFont="1" applyFill="1" applyBorder="1" applyAlignment="1">
      <alignment horizontal="center" vertical="center"/>
    </xf>
    <xf numFmtId="0" fontId="4" fillId="5" borderId="27" xfId="1" applyFont="1" applyFill="1" applyBorder="1" applyAlignment="1">
      <alignment vertical="center" wrapText="1"/>
    </xf>
    <xf numFmtId="49" fontId="15" fillId="7" borderId="4" xfId="1" applyNumberFormat="1" applyFont="1" applyFill="1" applyBorder="1" applyAlignment="1">
      <alignment horizontal="center" vertical="center"/>
    </xf>
    <xf numFmtId="49" fontId="16" fillId="4" borderId="2" xfId="1" applyNumberFormat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vertical="center" wrapText="1"/>
    </xf>
    <xf numFmtId="0" fontId="2" fillId="4" borderId="56" xfId="1" applyFont="1" applyFill="1" applyBorder="1" applyAlignment="1">
      <alignment horizontal="center" vertical="center" wrapText="1"/>
    </xf>
    <xf numFmtId="49" fontId="16" fillId="4" borderId="7" xfId="1" applyNumberFormat="1" applyFont="1" applyFill="1" applyBorder="1" applyAlignment="1">
      <alignment horizontal="center" vertical="center"/>
    </xf>
    <xf numFmtId="0" fontId="2" fillId="4" borderId="8" xfId="1" applyFont="1" applyFill="1" applyBorder="1" applyAlignment="1">
      <alignment vertical="center" wrapText="1"/>
    </xf>
    <xf numFmtId="0" fontId="2" fillId="4" borderId="52" xfId="1" applyFont="1" applyFill="1" applyBorder="1" applyAlignment="1">
      <alignment horizontal="center" vertical="center" wrapText="1"/>
    </xf>
    <xf numFmtId="49" fontId="11" fillId="5" borderId="7" xfId="1" applyNumberFormat="1" applyFont="1" applyFill="1" applyBorder="1" applyAlignment="1">
      <alignment horizontal="center" vertical="center"/>
    </xf>
    <xf numFmtId="0" fontId="2" fillId="5" borderId="52" xfId="1" applyFont="1" applyFill="1" applyBorder="1" applyAlignment="1">
      <alignment horizontal="center" vertical="center" wrapText="1"/>
    </xf>
    <xf numFmtId="0" fontId="2" fillId="5" borderId="8" xfId="1" applyFont="1" applyFill="1" applyBorder="1" applyAlignment="1">
      <alignment vertical="center" wrapText="1"/>
    </xf>
    <xf numFmtId="49" fontId="11" fillId="5" borderId="15" xfId="1" applyNumberFormat="1" applyFont="1" applyFill="1" applyBorder="1" applyAlignment="1">
      <alignment horizontal="center" vertical="center"/>
    </xf>
    <xf numFmtId="0" fontId="2" fillId="5" borderId="16" xfId="1" applyFont="1" applyFill="1" applyBorder="1" applyAlignment="1">
      <alignment vertical="center" wrapText="1"/>
    </xf>
    <xf numFmtId="0" fontId="2" fillId="5" borderId="57" xfId="1" applyFont="1" applyFill="1" applyBorder="1" applyAlignment="1">
      <alignment horizontal="center" vertical="center" wrapText="1"/>
    </xf>
    <xf numFmtId="165" fontId="4" fillId="0" borderId="40" xfId="1" applyNumberFormat="1" applyFont="1" applyBorder="1" applyAlignment="1">
      <alignment horizontal="center" vertical="center" wrapText="1"/>
    </xf>
    <xf numFmtId="165" fontId="4" fillId="2" borderId="15" xfId="1" applyNumberFormat="1" applyFont="1" applyFill="1" applyBorder="1" applyAlignment="1">
      <alignment horizontal="center" vertical="center" wrapText="1"/>
    </xf>
    <xf numFmtId="165" fontId="2" fillId="2" borderId="45" xfId="1" applyNumberFormat="1" applyFont="1" applyFill="1" applyBorder="1" applyAlignment="1">
      <alignment horizontal="center" vertical="center" wrapText="1"/>
    </xf>
    <xf numFmtId="2" fontId="2" fillId="0" borderId="9" xfId="1" applyNumberFormat="1" applyFont="1" applyBorder="1" applyAlignment="1">
      <alignment horizontal="center" vertical="center" wrapText="1"/>
    </xf>
    <xf numFmtId="2" fontId="2" fillId="0" borderId="8" xfId="1" applyNumberFormat="1" applyFont="1" applyBorder="1" applyAlignment="1">
      <alignment horizontal="center" vertical="center" wrapText="1"/>
    </xf>
    <xf numFmtId="2" fontId="4" fillId="0" borderId="2" xfId="1" applyNumberFormat="1" applyFont="1" applyBorder="1" applyAlignment="1">
      <alignment horizontal="center" vertical="center" wrapText="1"/>
    </xf>
    <xf numFmtId="2" fontId="4" fillId="0" borderId="43" xfId="1" applyNumberFormat="1" applyFont="1" applyBorder="1" applyAlignment="1">
      <alignment horizontal="center" vertical="center" wrapText="1"/>
    </xf>
    <xf numFmtId="2" fontId="4" fillId="0" borderId="3" xfId="1" applyNumberFormat="1" applyFont="1" applyBorder="1" applyAlignment="1">
      <alignment horizontal="center" vertical="center" wrapText="1"/>
    </xf>
    <xf numFmtId="2" fontId="4" fillId="0" borderId="7" xfId="1" applyNumberFormat="1" applyFont="1" applyBorder="1" applyAlignment="1">
      <alignment horizontal="center" vertical="center" wrapText="1"/>
    </xf>
    <xf numFmtId="2" fontId="4" fillId="0" borderId="34" xfId="1" applyNumberFormat="1" applyFont="1" applyBorder="1" applyAlignment="1">
      <alignment horizontal="center" vertical="center" wrapText="1"/>
    </xf>
    <xf numFmtId="2" fontId="4" fillId="0" borderId="9" xfId="1" applyNumberFormat="1" applyFont="1" applyBorder="1" applyAlignment="1">
      <alignment horizontal="center" vertical="center" wrapText="1"/>
    </xf>
    <xf numFmtId="2" fontId="4" fillId="0" borderId="8" xfId="1" applyNumberFormat="1" applyFont="1" applyBorder="1" applyAlignment="1">
      <alignment horizontal="center" vertical="center" wrapText="1"/>
    </xf>
    <xf numFmtId="166" fontId="4" fillId="0" borderId="7" xfId="1" applyNumberFormat="1" applyFont="1" applyBorder="1" applyAlignment="1">
      <alignment horizontal="center" vertical="center" wrapText="1"/>
    </xf>
    <xf numFmtId="2" fontId="2" fillId="0" borderId="21" xfId="1" applyNumberFormat="1" applyFont="1" applyBorder="1" applyAlignment="1">
      <alignment horizontal="center" vertical="center" wrapText="1"/>
    </xf>
    <xf numFmtId="2" fontId="2" fillId="9" borderId="9" xfId="1" applyNumberFormat="1" applyFont="1" applyFill="1" applyBorder="1" applyAlignment="1">
      <alignment horizontal="center" vertical="center" wrapText="1"/>
    </xf>
    <xf numFmtId="2" fontId="2" fillId="8" borderId="30" xfId="1" applyNumberFormat="1" applyFont="1" applyFill="1" applyBorder="1" applyAlignment="1">
      <alignment horizontal="center" vertical="center" wrapText="1"/>
    </xf>
    <xf numFmtId="2" fontId="2" fillId="8" borderId="53" xfId="1" applyNumberFormat="1" applyFont="1" applyFill="1" applyBorder="1" applyAlignment="1">
      <alignment horizontal="center" vertical="center" wrapText="1"/>
    </xf>
    <xf numFmtId="2" fontId="2" fillId="0" borderId="30" xfId="1" applyNumberFormat="1" applyFont="1" applyBorder="1" applyAlignment="1">
      <alignment horizontal="center" vertical="center" wrapText="1"/>
    </xf>
    <xf numFmtId="2" fontId="2" fillId="8" borderId="40" xfId="1" applyNumberFormat="1" applyFont="1" applyFill="1" applyBorder="1" applyAlignment="1">
      <alignment horizontal="center" vertical="center" wrapText="1"/>
    </xf>
    <xf numFmtId="2" fontId="2" fillId="8" borderId="52" xfId="1" applyNumberFormat="1" applyFont="1" applyFill="1" applyBorder="1" applyAlignment="1">
      <alignment horizontal="center" vertical="center" wrapText="1"/>
    </xf>
    <xf numFmtId="2" fontId="4" fillId="0" borderId="15" xfId="1" applyNumberFormat="1" applyFont="1" applyBorder="1" applyAlignment="1">
      <alignment horizontal="center" vertical="center" wrapText="1"/>
    </xf>
    <xf numFmtId="2" fontId="4" fillId="0" borderId="47" xfId="1" applyNumberFormat="1" applyFont="1" applyBorder="1" applyAlignment="1">
      <alignment horizontal="center" vertical="center" wrapText="1"/>
    </xf>
    <xf numFmtId="2" fontId="4" fillId="0" borderId="16" xfId="1" applyNumberFormat="1" applyFont="1" applyBorder="1" applyAlignment="1">
      <alignment horizontal="center" vertical="center" wrapText="1"/>
    </xf>
    <xf numFmtId="165" fontId="2" fillId="4" borderId="7" xfId="1" applyNumberFormat="1" applyFont="1" applyFill="1" applyBorder="1" applyAlignment="1">
      <alignment horizontal="center" vertical="center" wrapText="1"/>
    </xf>
    <xf numFmtId="165" fontId="2" fillId="4" borderId="9" xfId="1" applyNumberFormat="1" applyFont="1" applyFill="1" applyBorder="1" applyAlignment="1">
      <alignment horizontal="center" vertical="center" wrapText="1"/>
    </xf>
    <xf numFmtId="165" fontId="2" fillId="4" borderId="8" xfId="1" applyNumberFormat="1" applyFont="1" applyFill="1" applyBorder="1" applyAlignment="1">
      <alignment horizontal="center" vertical="center" wrapText="1"/>
    </xf>
    <xf numFmtId="2" fontId="4" fillId="4" borderId="7" xfId="1" applyNumberFormat="1" applyFont="1" applyFill="1" applyBorder="1" applyAlignment="1">
      <alignment horizontal="center" vertical="center" wrapText="1"/>
    </xf>
    <xf numFmtId="2" fontId="4" fillId="4" borderId="9" xfId="1" applyNumberFormat="1" applyFont="1" applyFill="1" applyBorder="1" applyAlignment="1">
      <alignment horizontal="center" vertical="center" wrapText="1"/>
    </xf>
    <xf numFmtId="165" fontId="4" fillId="4" borderId="8" xfId="1" applyNumberFormat="1" applyFont="1" applyFill="1" applyBorder="1" applyAlignment="1">
      <alignment horizontal="center" vertical="center" wrapText="1"/>
    </xf>
    <xf numFmtId="4" fontId="4" fillId="4" borderId="7" xfId="1" applyNumberFormat="1" applyFont="1" applyFill="1" applyBorder="1" applyAlignment="1">
      <alignment horizontal="center" vertical="center" wrapText="1"/>
    </xf>
    <xf numFmtId="4" fontId="2" fillId="4" borderId="9" xfId="1" applyNumberFormat="1" applyFont="1" applyFill="1" applyBorder="1" applyAlignment="1">
      <alignment horizontal="center" vertical="center" wrapText="1"/>
    </xf>
    <xf numFmtId="4" fontId="2" fillId="4" borderId="8" xfId="1" applyNumberFormat="1" applyFont="1" applyFill="1" applyBorder="1" applyAlignment="1">
      <alignment horizontal="center" vertical="center" wrapText="1"/>
    </xf>
    <xf numFmtId="4" fontId="4" fillId="4" borderId="15" xfId="1" applyNumberFormat="1" applyFont="1" applyFill="1" applyBorder="1" applyAlignment="1">
      <alignment horizontal="center" vertical="center" wrapText="1"/>
    </xf>
    <xf numFmtId="4" fontId="4" fillId="4" borderId="47" xfId="1" applyNumberFormat="1" applyFont="1" applyFill="1" applyBorder="1" applyAlignment="1">
      <alignment horizontal="center" vertical="center" wrapText="1"/>
    </xf>
    <xf numFmtId="4" fontId="4" fillId="4" borderId="16" xfId="1" applyNumberFormat="1" applyFont="1" applyFill="1" applyBorder="1" applyAlignment="1">
      <alignment horizontal="center" vertical="center" wrapText="1"/>
    </xf>
    <xf numFmtId="165" fontId="2" fillId="5" borderId="2" xfId="1" applyNumberFormat="1" applyFont="1" applyFill="1" applyBorder="1" applyAlignment="1">
      <alignment horizontal="center" vertical="center" wrapText="1"/>
    </xf>
    <xf numFmtId="165" fontId="2" fillId="5" borderId="43" xfId="1" applyNumberFormat="1" applyFont="1" applyFill="1" applyBorder="1" applyAlignment="1">
      <alignment horizontal="center" vertical="center" wrapText="1"/>
    </xf>
    <xf numFmtId="165" fontId="2" fillId="5" borderId="3" xfId="1" applyNumberFormat="1" applyFont="1" applyFill="1" applyBorder="1" applyAlignment="1">
      <alignment horizontal="center" vertical="center" wrapText="1"/>
    </xf>
    <xf numFmtId="2" fontId="2" fillId="5" borderId="7" xfId="1" applyNumberFormat="1" applyFont="1" applyFill="1" applyBorder="1" applyAlignment="1">
      <alignment horizontal="center" vertical="center" wrapText="1"/>
    </xf>
    <xf numFmtId="2" fontId="2" fillId="5" borderId="9" xfId="1" applyNumberFormat="1" applyFont="1" applyFill="1" applyBorder="1" applyAlignment="1">
      <alignment horizontal="center" vertical="center" wrapText="1"/>
    </xf>
    <xf numFmtId="165" fontId="2" fillId="5" borderId="8" xfId="1" applyNumberFormat="1" applyFont="1" applyFill="1" applyBorder="1" applyAlignment="1">
      <alignment horizontal="center" vertical="center" wrapText="1"/>
    </xf>
    <xf numFmtId="4" fontId="2" fillId="5" borderId="7" xfId="1" applyNumberFormat="1" applyFont="1" applyFill="1" applyBorder="1" applyAlignment="1">
      <alignment horizontal="center" vertical="center" wrapText="1"/>
    </xf>
    <xf numFmtId="4" fontId="2" fillId="5" borderId="9" xfId="1" applyNumberFormat="1" applyFont="1" applyFill="1" applyBorder="1" applyAlignment="1">
      <alignment horizontal="center" vertical="center" wrapText="1"/>
    </xf>
    <xf numFmtId="4" fontId="2" fillId="5" borderId="8" xfId="1" applyNumberFormat="1" applyFont="1" applyFill="1" applyBorder="1" applyAlignment="1">
      <alignment horizontal="center" vertical="center" wrapText="1"/>
    </xf>
    <xf numFmtId="4" fontId="4" fillId="5" borderId="15" xfId="1" applyNumberFormat="1" applyFont="1" applyFill="1" applyBorder="1" applyAlignment="1">
      <alignment horizontal="center" vertical="center" wrapText="1"/>
    </xf>
    <xf numFmtId="4" fontId="4" fillId="5" borderId="47" xfId="1" applyNumberFormat="1" applyFont="1" applyFill="1" applyBorder="1" applyAlignment="1">
      <alignment horizontal="center" vertical="center" wrapText="1"/>
    </xf>
    <xf numFmtId="4" fontId="4" fillId="5" borderId="16" xfId="1" applyNumberFormat="1" applyFont="1" applyFill="1" applyBorder="1" applyAlignment="1">
      <alignment horizontal="center" vertical="center" wrapText="1"/>
    </xf>
    <xf numFmtId="49" fontId="16" fillId="0" borderId="7" xfId="1" applyNumberFormat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36" xfId="0" applyFont="1" applyBorder="1" applyAlignment="1">
      <alignment wrapText="1"/>
    </xf>
    <xf numFmtId="2" fontId="2" fillId="0" borderId="49" xfId="1" applyNumberFormat="1" applyFont="1" applyBorder="1" applyAlignment="1">
      <alignment horizontal="center" vertical="center" wrapText="1"/>
    </xf>
    <xf numFmtId="2" fontId="2" fillId="0" borderId="20" xfId="1" applyNumberFormat="1" applyFont="1" applyBorder="1" applyAlignment="1">
      <alignment horizontal="center" vertical="center" wrapText="1"/>
    </xf>
    <xf numFmtId="167" fontId="2" fillId="0" borderId="21" xfId="1" applyNumberFormat="1" applyFont="1" applyBorder="1" applyAlignment="1">
      <alignment horizontal="center" vertical="center" wrapText="1"/>
    </xf>
    <xf numFmtId="2" fontId="2" fillId="7" borderId="21" xfId="1" applyNumberFormat="1" applyFont="1" applyFill="1" applyBorder="1" applyAlignment="1">
      <alignment horizontal="center" vertical="center" wrapText="1"/>
    </xf>
    <xf numFmtId="2" fontId="4" fillId="0" borderId="32" xfId="1" applyNumberFormat="1" applyFont="1" applyBorder="1" applyAlignment="1">
      <alignment horizontal="center" vertical="center" wrapText="1"/>
    </xf>
    <xf numFmtId="2" fontId="4" fillId="0" borderId="41" xfId="1" applyNumberFormat="1" applyFont="1" applyBorder="1" applyAlignment="1">
      <alignment horizontal="center" vertical="center" wrapText="1"/>
    </xf>
    <xf numFmtId="2" fontId="4" fillId="0" borderId="19" xfId="1" applyNumberFormat="1" applyFont="1" applyBorder="1" applyAlignment="1">
      <alignment horizontal="center" vertical="center" wrapText="1"/>
    </xf>
    <xf numFmtId="2" fontId="4" fillId="0" borderId="21" xfId="1" applyNumberFormat="1" applyFont="1" applyBorder="1" applyAlignment="1">
      <alignment horizontal="center" vertical="center" wrapText="1"/>
    </xf>
    <xf numFmtId="2" fontId="2" fillId="9" borderId="49" xfId="1" applyNumberFormat="1" applyFont="1" applyFill="1" applyBorder="1" applyAlignment="1">
      <alignment horizontal="center" vertical="center" wrapText="1"/>
    </xf>
    <xf numFmtId="2" fontId="4" fillId="0" borderId="20" xfId="1" applyNumberFormat="1" applyFont="1" applyBorder="1" applyAlignment="1">
      <alignment horizontal="center" vertical="center" wrapText="1"/>
    </xf>
    <xf numFmtId="2" fontId="4" fillId="0" borderId="49" xfId="1" applyNumberFormat="1" applyFont="1" applyBorder="1" applyAlignment="1">
      <alignment horizontal="center" vertical="center" wrapText="1"/>
    </xf>
    <xf numFmtId="2" fontId="4" fillId="0" borderId="30" xfId="1" applyNumberFormat="1" applyFont="1" applyBorder="1" applyAlignment="1">
      <alignment horizontal="center" vertical="center" wrapText="1"/>
    </xf>
    <xf numFmtId="2" fontId="2" fillId="9" borderId="11" xfId="1" applyNumberFormat="1" applyFont="1" applyFill="1" applyBorder="1" applyAlignment="1">
      <alignment horizontal="center" vertical="center" wrapText="1"/>
    </xf>
    <xf numFmtId="2" fontId="2" fillId="0" borderId="53" xfId="1" applyNumberFormat="1" applyFont="1" applyBorder="1" applyAlignment="1">
      <alignment horizontal="center" vertical="center" wrapText="1"/>
    </xf>
    <xf numFmtId="2" fontId="2" fillId="0" borderId="40" xfId="1" applyNumberFormat="1" applyFont="1" applyBorder="1" applyAlignment="1">
      <alignment horizontal="center" vertical="center" wrapText="1"/>
    </xf>
    <xf numFmtId="2" fontId="4" fillId="0" borderId="33" xfId="1" applyNumberFormat="1" applyFont="1" applyBorder="1" applyAlignment="1">
      <alignment horizontal="center" vertical="center" wrapText="1"/>
    </xf>
    <xf numFmtId="4" fontId="2" fillId="4" borderId="42" xfId="1" applyNumberFormat="1" applyFont="1" applyFill="1" applyBorder="1" applyAlignment="1">
      <alignment horizontal="center" vertical="center" wrapText="1"/>
    </xf>
    <xf numFmtId="4" fontId="2" fillId="4" borderId="54" xfId="1" applyNumberFormat="1" applyFont="1" applyFill="1" applyBorder="1" applyAlignment="1">
      <alignment horizontal="center" vertical="center" wrapText="1"/>
    </xf>
    <xf numFmtId="4" fontId="2" fillId="4" borderId="3" xfId="1" applyNumberFormat="1" applyFont="1" applyFill="1" applyBorder="1" applyAlignment="1">
      <alignment horizontal="center" vertical="center" wrapText="1"/>
    </xf>
    <xf numFmtId="4" fontId="2" fillId="4" borderId="1" xfId="1" applyNumberFormat="1" applyFont="1" applyFill="1" applyBorder="1" applyAlignment="1">
      <alignment horizontal="center" vertical="center" wrapText="1"/>
    </xf>
    <xf numFmtId="4" fontId="2" fillId="4" borderId="43" xfId="1" applyNumberFormat="1" applyFont="1" applyFill="1" applyBorder="1" applyAlignment="1">
      <alignment horizontal="center" vertical="center" wrapText="1"/>
    </xf>
    <xf numFmtId="4" fontId="2" fillId="4" borderId="2" xfId="1" applyNumberFormat="1" applyFont="1" applyFill="1" applyBorder="1" applyAlignment="1">
      <alignment horizontal="center" vertical="center" wrapText="1"/>
    </xf>
    <xf numFmtId="4" fontId="4" fillId="4" borderId="40" xfId="1" applyNumberFormat="1" applyFont="1" applyFill="1" applyBorder="1" applyAlignment="1">
      <alignment horizontal="center" vertical="center" wrapText="1"/>
    </xf>
    <xf numFmtId="4" fontId="4" fillId="4" borderId="9" xfId="1" applyNumberFormat="1" applyFont="1" applyFill="1" applyBorder="1" applyAlignment="1">
      <alignment horizontal="center" vertical="center" wrapText="1"/>
    </xf>
    <xf numFmtId="4" fontId="4" fillId="4" borderId="8" xfId="1" applyNumberFormat="1" applyFont="1" applyFill="1" applyBorder="1" applyAlignment="1">
      <alignment horizontal="center" vertical="center" wrapText="1"/>
    </xf>
    <xf numFmtId="4" fontId="4" fillId="4" borderId="45" xfId="1" applyNumberFormat="1" applyFont="1" applyFill="1" applyBorder="1" applyAlignment="1">
      <alignment horizontal="center" vertical="center" wrapText="1"/>
    </xf>
    <xf numFmtId="4" fontId="2" fillId="5" borderId="38" xfId="1" applyNumberFormat="1" applyFont="1" applyFill="1" applyBorder="1" applyAlignment="1">
      <alignment horizontal="center" vertical="center" wrapText="1"/>
    </xf>
    <xf numFmtId="4" fontId="2" fillId="5" borderId="12" xfId="1" applyNumberFormat="1" applyFont="1" applyFill="1" applyBorder="1" applyAlignment="1">
      <alignment horizontal="center" vertical="center" wrapText="1"/>
    </xf>
    <xf numFmtId="4" fontId="2" fillId="5" borderId="39" xfId="1" applyNumberFormat="1" applyFont="1" applyFill="1" applyBorder="1" applyAlignment="1">
      <alignment horizontal="center" vertical="center" wrapText="1"/>
    </xf>
    <xf numFmtId="4" fontId="2" fillId="5" borderId="13" xfId="1" applyNumberFormat="1" applyFont="1" applyFill="1" applyBorder="1" applyAlignment="1">
      <alignment horizontal="center" vertical="center" wrapText="1"/>
    </xf>
    <xf numFmtId="4" fontId="2" fillId="5" borderId="30" xfId="1" applyNumberFormat="1" applyFont="1" applyFill="1" applyBorder="1" applyAlignment="1">
      <alignment horizontal="center" vertical="center" wrapText="1"/>
    </xf>
    <xf numFmtId="4" fontId="2" fillId="5" borderId="49" xfId="1" applyNumberFormat="1" applyFont="1" applyFill="1" applyBorder="1" applyAlignment="1">
      <alignment horizontal="center" vertical="center" wrapText="1"/>
    </xf>
    <xf numFmtId="4" fontId="2" fillId="5" borderId="21" xfId="1" applyNumberFormat="1" applyFont="1" applyFill="1" applyBorder="1" applyAlignment="1">
      <alignment horizontal="center" vertical="center" wrapText="1"/>
    </xf>
    <xf numFmtId="4" fontId="2" fillId="5" borderId="10" xfId="1" applyNumberFormat="1" applyFont="1" applyFill="1" applyBorder="1" applyAlignment="1">
      <alignment horizontal="center" vertical="center" wrapText="1"/>
    </xf>
    <xf numFmtId="4" fontId="2" fillId="5" borderId="20" xfId="1" applyNumberFormat="1" applyFont="1" applyFill="1" applyBorder="1" applyAlignment="1">
      <alignment horizontal="center" vertical="center" wrapText="1"/>
    </xf>
    <xf numFmtId="4" fontId="2" fillId="0" borderId="40" xfId="1" applyNumberFormat="1" applyFont="1" applyBorder="1" applyAlignment="1">
      <alignment horizontal="center" vertical="center" wrapText="1"/>
    </xf>
    <xf numFmtId="165" fontId="2" fillId="9" borderId="9" xfId="1" applyNumberFormat="1" applyFont="1" applyFill="1" applyBorder="1" applyAlignment="1">
      <alignment horizontal="center" vertical="center" wrapText="1"/>
    </xf>
    <xf numFmtId="4" fontId="2" fillId="3" borderId="52" xfId="1" applyNumberFormat="1" applyFont="1" applyFill="1" applyBorder="1" applyAlignment="1">
      <alignment horizontal="center" vertical="center" wrapText="1"/>
    </xf>
    <xf numFmtId="4" fontId="2" fillId="3" borderId="8" xfId="1" applyNumberFormat="1" applyFont="1" applyFill="1" applyBorder="1" applyAlignment="1">
      <alignment horizontal="center" vertical="center" wrapText="1"/>
    </xf>
    <xf numFmtId="4" fontId="4" fillId="3" borderId="13" xfId="1" applyNumberFormat="1" applyFont="1" applyFill="1" applyBorder="1" applyAlignment="1">
      <alignment horizontal="center" vertical="center" wrapText="1"/>
    </xf>
    <xf numFmtId="165" fontId="2" fillId="9" borderId="43" xfId="1" applyNumberFormat="1" applyFont="1" applyFill="1" applyBorder="1" applyAlignment="1">
      <alignment horizontal="center" vertical="center" wrapText="1"/>
    </xf>
    <xf numFmtId="4" fontId="4" fillId="3" borderId="51" xfId="1" applyNumberFormat="1" applyFont="1" applyFill="1" applyBorder="1" applyAlignment="1">
      <alignment horizontal="center" vertical="center" wrapText="1"/>
    </xf>
    <xf numFmtId="2" fontId="4" fillId="3" borderId="13" xfId="1" applyNumberFormat="1" applyFont="1" applyFill="1" applyBorder="1" applyAlignment="1">
      <alignment horizontal="center" vertical="center" wrapText="1"/>
    </xf>
    <xf numFmtId="4" fontId="4" fillId="3" borderId="39" xfId="1" applyNumberFormat="1" applyFont="1" applyFill="1" applyBorder="1" applyAlignment="1">
      <alignment horizontal="center" vertical="center" wrapText="1"/>
    </xf>
    <xf numFmtId="4" fontId="4" fillId="0" borderId="7" xfId="1" applyNumberFormat="1" applyFont="1" applyBorder="1" applyAlignment="1">
      <alignment horizontal="center" vertical="center" wrapText="1"/>
    </xf>
    <xf numFmtId="4" fontId="4" fillId="3" borderId="7" xfId="1" applyNumberFormat="1" applyFont="1" applyFill="1" applyBorder="1" applyAlignment="1">
      <alignment horizontal="center" vertical="center" wrapText="1"/>
    </xf>
    <xf numFmtId="4" fontId="4" fillId="3" borderId="52" xfId="1" applyNumberFormat="1" applyFont="1" applyFill="1" applyBorder="1" applyAlignment="1">
      <alignment horizontal="center" vertical="center" wrapText="1"/>
    </xf>
    <xf numFmtId="2" fontId="4" fillId="3" borderId="7" xfId="1" applyNumberFormat="1" applyFont="1" applyFill="1" applyBorder="1" applyAlignment="1">
      <alignment horizontal="center" vertical="center" wrapText="1"/>
    </xf>
    <xf numFmtId="4" fontId="4" fillId="3" borderId="8" xfId="1" applyNumberFormat="1" applyFont="1" applyFill="1" applyBorder="1" applyAlignment="1">
      <alignment horizontal="center" vertical="center" wrapText="1"/>
    </xf>
    <xf numFmtId="2" fontId="2" fillId="0" borderId="52" xfId="1" applyNumberFormat="1" applyFont="1" applyBorder="1" applyAlignment="1">
      <alignment horizontal="center" vertical="center" wrapText="1"/>
    </xf>
    <xf numFmtId="4" fontId="4" fillId="3" borderId="21" xfId="1" applyNumberFormat="1" applyFont="1" applyFill="1" applyBorder="1" applyAlignment="1">
      <alignment horizontal="center" vertical="center" wrapText="1"/>
    </xf>
    <xf numFmtId="165" fontId="2" fillId="9" borderId="49" xfId="1" applyNumberFormat="1" applyFont="1" applyFill="1" applyBorder="1" applyAlignment="1">
      <alignment horizontal="center" vertical="center" wrapText="1"/>
    </xf>
    <xf numFmtId="4" fontId="4" fillId="3" borderId="30" xfId="1" applyNumberFormat="1" applyFont="1" applyFill="1" applyBorder="1" applyAlignment="1">
      <alignment horizontal="center" vertical="center" wrapText="1"/>
    </xf>
    <xf numFmtId="4" fontId="4" fillId="3" borderId="53" xfId="1" applyNumberFormat="1" applyFont="1" applyFill="1" applyBorder="1" applyAlignment="1">
      <alignment horizontal="center" vertical="center" wrapText="1"/>
    </xf>
    <xf numFmtId="2" fontId="4" fillId="3" borderId="21" xfId="1" applyNumberFormat="1" applyFont="1" applyFill="1" applyBorder="1" applyAlignment="1">
      <alignment horizontal="center" vertical="center" wrapText="1"/>
    </xf>
    <xf numFmtId="4" fontId="4" fillId="3" borderId="20" xfId="1" applyNumberFormat="1" applyFont="1" applyFill="1" applyBorder="1" applyAlignment="1">
      <alignment horizontal="center" vertical="center" wrapText="1"/>
    </xf>
    <xf numFmtId="4" fontId="2" fillId="4" borderId="7" xfId="1" applyNumberFormat="1" applyFont="1" applyFill="1" applyBorder="1" applyAlignment="1">
      <alignment horizontal="center" vertical="center" wrapText="1"/>
    </xf>
    <xf numFmtId="4" fontId="2" fillId="4" borderId="10" xfId="1" applyNumberFormat="1" applyFont="1" applyFill="1" applyBorder="1" applyAlignment="1">
      <alignment horizontal="center" vertical="center" wrapText="1"/>
    </xf>
    <xf numFmtId="4" fontId="2" fillId="4" borderId="40" xfId="1" applyNumberFormat="1" applyFont="1" applyFill="1" applyBorder="1" applyAlignment="1">
      <alignment horizontal="center" vertical="center" wrapText="1"/>
    </xf>
    <xf numFmtId="4" fontId="2" fillId="5" borderId="2" xfId="1" applyNumberFormat="1" applyFont="1" applyFill="1" applyBorder="1" applyAlignment="1">
      <alignment horizontal="center" vertical="center" wrapText="1"/>
    </xf>
    <xf numFmtId="4" fontId="2" fillId="5" borderId="54" xfId="1" applyNumberFormat="1" applyFont="1" applyFill="1" applyBorder="1" applyAlignment="1">
      <alignment horizontal="center" vertical="center" wrapText="1"/>
    </xf>
    <xf numFmtId="4" fontId="2" fillId="5" borderId="3" xfId="1" applyNumberFormat="1" applyFont="1" applyFill="1" applyBorder="1" applyAlignment="1">
      <alignment horizontal="center" vertical="center" wrapText="1"/>
    </xf>
    <xf numFmtId="4" fontId="2" fillId="5" borderId="15" xfId="1" applyNumberFormat="1" applyFont="1" applyFill="1" applyBorder="1" applyAlignment="1">
      <alignment horizontal="center" vertical="center" wrapText="1"/>
    </xf>
    <xf numFmtId="4" fontId="2" fillId="5" borderId="55" xfId="1" applyNumberFormat="1" applyFont="1" applyFill="1" applyBorder="1" applyAlignment="1">
      <alignment horizontal="center" vertical="center" wrapText="1"/>
    </xf>
    <xf numFmtId="4" fontId="2" fillId="5" borderId="16" xfId="1" applyNumberFormat="1" applyFont="1" applyFill="1" applyBorder="1" applyAlignment="1">
      <alignment horizontal="center" vertical="center" wrapText="1"/>
    </xf>
    <xf numFmtId="4" fontId="2" fillId="5" borderId="47" xfId="1" applyNumberFormat="1" applyFont="1" applyFill="1" applyBorder="1" applyAlignment="1">
      <alignment horizontal="center" vertical="center" wrapText="1"/>
    </xf>
    <xf numFmtId="2" fontId="6" fillId="0" borderId="0" xfId="1" applyNumberFormat="1" applyFont="1" applyAlignment="1">
      <alignment horizontal="left" vertical="center"/>
    </xf>
    <xf numFmtId="0" fontId="3" fillId="0" borderId="0" xfId="1" applyFont="1" applyAlignment="1">
      <alignment horizontal="centerContinuous" vertical="center"/>
    </xf>
    <xf numFmtId="0" fontId="3" fillId="0" borderId="0" xfId="1" applyFont="1" applyAlignment="1">
      <alignment horizontal="centerContinuous" vertical="center" wrapText="1"/>
    </xf>
    <xf numFmtId="165" fontId="4" fillId="0" borderId="13" xfId="1" applyNumberFormat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left" vertical="center" wrapText="1"/>
    </xf>
    <xf numFmtId="0" fontId="2" fillId="0" borderId="16" xfId="1" applyFont="1" applyBorder="1" applyAlignment="1">
      <alignment horizontal="center" vertical="center" wrapText="1"/>
    </xf>
    <xf numFmtId="165" fontId="4" fillId="0" borderId="15" xfId="1" applyNumberFormat="1" applyFont="1" applyBorder="1" applyAlignment="1">
      <alignment horizontal="center" vertical="center" wrapText="1"/>
    </xf>
    <xf numFmtId="49" fontId="11" fillId="0" borderId="17" xfId="1" applyNumberFormat="1" applyFont="1" applyBorder="1" applyAlignment="1">
      <alignment horizontal="center" vertical="center"/>
    </xf>
    <xf numFmtId="166" fontId="4" fillId="0" borderId="26" xfId="1" applyNumberFormat="1" applyFont="1" applyBorder="1" applyAlignment="1">
      <alignment horizontal="center" vertical="center" wrapText="1"/>
    </xf>
    <xf numFmtId="165" fontId="4" fillId="0" borderId="26" xfId="1" applyNumberFormat="1" applyFont="1" applyBorder="1" applyAlignment="1">
      <alignment horizontal="center" vertical="center" wrapText="1"/>
    </xf>
    <xf numFmtId="49" fontId="11" fillId="0" borderId="27" xfId="1" applyNumberFormat="1" applyFont="1" applyBorder="1" applyAlignment="1">
      <alignment horizontal="center" vertical="center"/>
    </xf>
    <xf numFmtId="0" fontId="4" fillId="0" borderId="28" xfId="1" applyFont="1" applyBorder="1" applyAlignment="1">
      <alignment vertical="center" wrapText="1"/>
    </xf>
    <xf numFmtId="2" fontId="2" fillId="0" borderId="2" xfId="1" applyNumberFormat="1" applyFont="1" applyBorder="1" applyAlignment="1">
      <alignment horizontal="center" vertical="center" wrapText="1"/>
    </xf>
    <xf numFmtId="49" fontId="11" fillId="0" borderId="29" xfId="1" applyNumberFormat="1" applyFont="1" applyBorder="1" applyAlignment="1">
      <alignment horizontal="center" vertical="center"/>
    </xf>
    <xf numFmtId="0" fontId="4" fillId="0" borderId="30" xfId="1" applyFont="1" applyBorder="1" applyAlignment="1">
      <alignment vertical="center" wrapText="1"/>
    </xf>
    <xf numFmtId="49" fontId="11" fillId="0" borderId="4" xfId="1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 indent="1"/>
    </xf>
    <xf numFmtId="0" fontId="4" fillId="0" borderId="19" xfId="1" applyFont="1" applyBorder="1" applyAlignment="1">
      <alignment horizontal="center" vertical="center" wrapText="1"/>
    </xf>
    <xf numFmtId="0" fontId="4" fillId="0" borderId="27" xfId="1" applyFont="1" applyBorder="1" applyAlignment="1">
      <alignment vertical="center" wrapText="1"/>
    </xf>
    <xf numFmtId="0" fontId="2" fillId="0" borderId="27" xfId="1" applyFont="1" applyBorder="1" applyAlignment="1">
      <alignment horizontal="center" vertical="center" wrapText="1"/>
    </xf>
    <xf numFmtId="4" fontId="2" fillId="0" borderId="28" xfId="1" applyNumberFormat="1" applyFont="1" applyBorder="1" applyAlignment="1">
      <alignment horizontal="center" vertical="center" wrapText="1"/>
    </xf>
    <xf numFmtId="4" fontId="2" fillId="0" borderId="32" xfId="1" applyNumberFormat="1" applyFont="1" applyBorder="1" applyAlignment="1">
      <alignment horizontal="center" vertical="center" wrapText="1"/>
    </xf>
    <xf numFmtId="4" fontId="2" fillId="0" borderId="26" xfId="1" applyNumberFormat="1" applyFont="1" applyBorder="1" applyAlignment="1">
      <alignment horizontal="center" vertical="center" wrapText="1"/>
    </xf>
    <xf numFmtId="49" fontId="11" fillId="0" borderId="34" xfId="1" applyNumberFormat="1" applyFont="1" applyBorder="1" applyAlignment="1">
      <alignment horizontal="center" vertical="center"/>
    </xf>
    <xf numFmtId="0" fontId="4" fillId="0" borderId="34" xfId="1" applyFont="1" applyBorder="1" applyAlignment="1">
      <alignment vertical="center" wrapText="1"/>
    </xf>
    <xf numFmtId="0" fontId="2" fillId="0" borderId="34" xfId="1" applyFont="1" applyBorder="1" applyAlignment="1">
      <alignment horizontal="center" vertical="center" wrapText="1"/>
    </xf>
    <xf numFmtId="4" fontId="2" fillId="0" borderId="30" xfId="1" applyNumberFormat="1" applyFont="1" applyBorder="1" applyAlignment="1">
      <alignment horizontal="center" vertical="center" wrapText="1"/>
    </xf>
    <xf numFmtId="4" fontId="2" fillId="0" borderId="21" xfId="1" applyNumberFormat="1" applyFont="1" applyBorder="1" applyAlignment="1">
      <alignment horizontal="center" vertical="center" wrapText="1"/>
    </xf>
    <xf numFmtId="49" fontId="11" fillId="0" borderId="35" xfId="1" applyNumberFormat="1" applyFont="1" applyBorder="1" applyAlignment="1">
      <alignment horizontal="center" vertical="center"/>
    </xf>
    <xf numFmtId="49" fontId="11" fillId="0" borderId="37" xfId="1" applyNumberFormat="1" applyFont="1" applyBorder="1" applyAlignment="1">
      <alignment horizontal="center" vertical="center"/>
    </xf>
    <xf numFmtId="4" fontId="4" fillId="0" borderId="13" xfId="1" applyNumberFormat="1" applyFont="1" applyBorder="1" applyAlignment="1">
      <alignment horizontal="center" vertical="center" wrapText="1"/>
    </xf>
    <xf numFmtId="2" fontId="4" fillId="0" borderId="13" xfId="1" applyNumberFormat="1" applyFont="1" applyBorder="1" applyAlignment="1">
      <alignment horizontal="center" vertical="center" wrapText="1"/>
    </xf>
    <xf numFmtId="4" fontId="4" fillId="0" borderId="21" xfId="1" applyNumberFormat="1" applyFont="1" applyBorder="1" applyAlignment="1">
      <alignment horizontal="center" vertical="center" wrapText="1"/>
    </xf>
    <xf numFmtId="4" fontId="2" fillId="0" borderId="2" xfId="1" applyNumberFormat="1" applyFont="1" applyBorder="1" applyAlignment="1">
      <alignment horizontal="center" vertical="center" wrapText="1"/>
    </xf>
    <xf numFmtId="4" fontId="2" fillId="0" borderId="7" xfId="1" applyNumberFormat="1" applyFont="1" applyBorder="1" applyAlignment="1">
      <alignment horizontal="center" vertical="center" wrapText="1"/>
    </xf>
    <xf numFmtId="49" fontId="15" fillId="0" borderId="4" xfId="1" applyNumberFormat="1" applyFont="1" applyBorder="1" applyAlignment="1">
      <alignment horizontal="center" vertical="center"/>
    </xf>
    <xf numFmtId="49" fontId="16" fillId="0" borderId="2" xfId="1" applyNumberFormat="1" applyFont="1" applyBorder="1" applyAlignment="1">
      <alignment horizontal="center" vertical="center"/>
    </xf>
    <xf numFmtId="0" fontId="4" fillId="0" borderId="41" xfId="1" applyFont="1" applyBorder="1" applyAlignment="1">
      <alignment vertical="center" wrapText="1"/>
    </xf>
    <xf numFmtId="2" fontId="2" fillId="0" borderId="42" xfId="1" applyNumberFormat="1" applyFont="1" applyBorder="1" applyAlignment="1">
      <alignment horizontal="center" vertical="center" wrapText="1"/>
    </xf>
    <xf numFmtId="49" fontId="16" fillId="0" borderId="0" xfId="1" applyNumberFormat="1" applyFont="1" applyAlignment="1">
      <alignment horizontal="left" vertical="center"/>
    </xf>
    <xf numFmtId="0" fontId="21" fillId="0" borderId="0" xfId="0" applyFont="1"/>
    <xf numFmtId="0" fontId="4" fillId="0" borderId="30" xfId="1" applyFont="1" applyBorder="1" applyAlignment="1">
      <alignment horizontal="center" vertical="center" wrapText="1"/>
    </xf>
    <xf numFmtId="0" fontId="4" fillId="0" borderId="49" xfId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vertical="center" wrapText="1"/>
    </xf>
    <xf numFmtId="165" fontId="23" fillId="0" borderId="27" xfId="1" applyNumberFormat="1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/>
    </xf>
    <xf numFmtId="0" fontId="13" fillId="0" borderId="43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165" fontId="4" fillId="0" borderId="6" xfId="1" applyNumberFormat="1" applyFont="1" applyBorder="1" applyAlignment="1">
      <alignment vertical="center" wrapText="1"/>
    </xf>
    <xf numFmtId="165" fontId="24" fillId="0" borderId="34" xfId="1" applyNumberFormat="1" applyFont="1" applyBorder="1" applyAlignment="1">
      <alignment horizontal="center" vertical="center" wrapText="1"/>
    </xf>
    <xf numFmtId="2" fontId="13" fillId="0" borderId="40" xfId="0" applyNumberFormat="1" applyFont="1" applyBorder="1" applyAlignment="1">
      <alignment horizontal="center"/>
    </xf>
    <xf numFmtId="2" fontId="13" fillId="0" borderId="9" xfId="0" applyNumberFormat="1" applyFont="1" applyBorder="1" applyAlignment="1">
      <alignment horizontal="center"/>
    </xf>
    <xf numFmtId="2" fontId="13" fillId="0" borderId="8" xfId="0" applyNumberFormat="1" applyFont="1" applyBorder="1" applyAlignment="1">
      <alignment horizontal="center"/>
    </xf>
    <xf numFmtId="165" fontId="4" fillId="0" borderId="58" xfId="1" applyNumberFormat="1" applyFont="1" applyBorder="1" applyAlignment="1">
      <alignment vertical="center" wrapText="1"/>
    </xf>
    <xf numFmtId="165" fontId="23" fillId="0" borderId="50" xfId="1" applyNumberFormat="1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39" xfId="0" applyFont="1" applyBorder="1" applyAlignment="1">
      <alignment horizontal="center"/>
    </xf>
    <xf numFmtId="165" fontId="25" fillId="0" borderId="6" xfId="1" applyNumberFormat="1" applyFont="1" applyBorder="1" applyAlignment="1">
      <alignment vertical="center" wrapText="1"/>
    </xf>
    <xf numFmtId="165" fontId="26" fillId="0" borderId="34" xfId="1" applyNumberFormat="1" applyFont="1" applyBorder="1" applyAlignment="1">
      <alignment horizontal="center" vertical="center" wrapText="1"/>
    </xf>
    <xf numFmtId="165" fontId="23" fillId="0" borderId="6" xfId="4" applyNumberFormat="1" applyFont="1" applyBorder="1" applyAlignment="1">
      <alignment vertical="center" wrapText="1"/>
    </xf>
    <xf numFmtId="165" fontId="27" fillId="0" borderId="34" xfId="4" applyNumberFormat="1" applyFont="1" applyBorder="1" applyAlignment="1">
      <alignment horizontal="center" vertical="center" wrapText="1"/>
    </xf>
    <xf numFmtId="165" fontId="23" fillId="0" borderId="34" xfId="4" applyNumberFormat="1" applyFont="1" applyBorder="1" applyAlignment="1">
      <alignment horizontal="center" vertical="center" wrapText="1"/>
    </xf>
    <xf numFmtId="165" fontId="4" fillId="0" borderId="23" xfId="1" applyNumberFormat="1" applyFont="1" applyBorder="1" applyAlignment="1">
      <alignment vertical="center" wrapText="1"/>
    </xf>
    <xf numFmtId="165" fontId="27" fillId="0" borderId="14" xfId="4" applyNumberFormat="1" applyFont="1" applyBorder="1" applyAlignment="1">
      <alignment horizontal="center" vertical="center" wrapText="1"/>
    </xf>
    <xf numFmtId="2" fontId="13" fillId="0" borderId="45" xfId="0" applyNumberFormat="1" applyFont="1" applyBorder="1" applyAlignment="1">
      <alignment horizontal="center"/>
    </xf>
    <xf numFmtId="2" fontId="13" fillId="0" borderId="47" xfId="0" applyNumberFormat="1" applyFont="1" applyBorder="1" applyAlignment="1">
      <alignment horizontal="center"/>
    </xf>
    <xf numFmtId="2" fontId="13" fillId="0" borderId="16" xfId="0" applyNumberFormat="1" applyFont="1" applyBorder="1" applyAlignment="1">
      <alignment horizontal="center"/>
    </xf>
    <xf numFmtId="0" fontId="4" fillId="0" borderId="5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49" fontId="4" fillId="0" borderId="6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49" fontId="16" fillId="0" borderId="7" xfId="1" applyNumberFormat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4" fillId="0" borderId="31" xfId="1" applyFont="1" applyBorder="1" applyAlignment="1">
      <alignment horizontal="center" vertical="center" wrapText="1"/>
    </xf>
    <xf numFmtId="0" fontId="4" fillId="0" borderId="3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3" fillId="0" borderId="36" xfId="1" applyFont="1" applyBorder="1" applyAlignment="1">
      <alignment horizontal="center" vertical="center" wrapText="1"/>
    </xf>
    <xf numFmtId="0" fontId="13" fillId="0" borderId="36" xfId="0" applyFont="1" applyBorder="1" applyAlignment="1">
      <alignment wrapText="1"/>
    </xf>
    <xf numFmtId="0" fontId="4" fillId="0" borderId="43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44" xfId="1" applyFont="1" applyBorder="1" applyAlignment="1">
      <alignment horizontal="center" vertical="center" wrapText="1"/>
    </xf>
    <xf numFmtId="0" fontId="4" fillId="6" borderId="17" xfId="1" applyFont="1" applyFill="1" applyBorder="1" applyAlignment="1">
      <alignment horizontal="center" vertical="center" wrapText="1"/>
    </xf>
    <xf numFmtId="0" fontId="4" fillId="6" borderId="18" xfId="1" applyFont="1" applyFill="1" applyBorder="1" applyAlignment="1">
      <alignment horizontal="center" vertical="center" wrapText="1"/>
    </xf>
    <xf numFmtId="0" fontId="4" fillId="6" borderId="46" xfId="1" applyFont="1" applyFill="1" applyBorder="1" applyAlignment="1">
      <alignment horizontal="center" vertical="center" wrapText="1"/>
    </xf>
    <xf numFmtId="2" fontId="2" fillId="0" borderId="7" xfId="1" applyNumberFormat="1" applyFont="1" applyBorder="1" applyAlignment="1">
      <alignment horizontal="center" vertical="center" wrapText="1"/>
    </xf>
    <xf numFmtId="0" fontId="4" fillId="6" borderId="31" xfId="1" applyFont="1" applyFill="1" applyBorder="1" applyAlignment="1">
      <alignment horizontal="center" vertical="center" wrapText="1"/>
    </xf>
    <xf numFmtId="0" fontId="4" fillId="6" borderId="36" xfId="1" applyFont="1" applyFill="1" applyBorder="1" applyAlignment="1">
      <alignment horizontal="center" vertical="center" wrapText="1"/>
    </xf>
    <xf numFmtId="0" fontId="4" fillId="7" borderId="31" xfId="1" applyFont="1" applyFill="1" applyBorder="1" applyAlignment="1">
      <alignment horizontal="center" vertical="center" wrapText="1"/>
    </xf>
    <xf numFmtId="0" fontId="4" fillId="7" borderId="18" xfId="1" applyFont="1" applyFill="1" applyBorder="1" applyAlignment="1">
      <alignment horizontal="center" vertical="center" wrapText="1"/>
    </xf>
    <xf numFmtId="0" fontId="4" fillId="7" borderId="46" xfId="1" applyFont="1" applyFill="1" applyBorder="1" applyAlignment="1">
      <alignment horizontal="center" vertical="center" wrapText="1"/>
    </xf>
    <xf numFmtId="0" fontId="4" fillId="0" borderId="42" xfId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</cellXfs>
  <cellStyles count="5">
    <cellStyle name="Обычный" xfId="0" builtinId="0"/>
    <cellStyle name="Обычный 2 3 2" xfId="4" xr:uid="{E29E93E1-A7DB-4401-A5CB-B5CD983213B3}"/>
    <cellStyle name="Обычный 3 11 2 4" xfId="2" xr:uid="{F771D125-8C30-4E0F-9C30-DABABF9C4CC4}"/>
    <cellStyle name="Обычный 33 2 4" xfId="1" xr:uid="{B3DCED91-A6C7-459C-A4CD-F23F680E12A2}"/>
    <cellStyle name="Обычный 4" xfId="3" xr:uid="{34A2A6F2-361E-4DC8-BF77-B54D4EE981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1052;&#1086;&#1080;%20&#1076;&#1086;&#1082;&#1091;&#1084;&#1077;&#1085;&#1090;&#1099;%20&#1103;&#1085;&#1074;&#1072;&#1088;&#1100;%202012\&#1053;&#1072;&#1089;&#1090;&#1103;\&#1058;&#1040;&#1056;&#1048;&#1060;&#1048;\&#1058;&#1072;&#1088;&#1080;&#1092;%202025-2026\!!!_&#1041;&#1044;&#1085;&#1058;&#1050;&#1045;_&#1044;&#1086;&#1076;&#1072;&#1090;&#1082;&#1080;_&#1058;&#1040;&#1056;&#1048;&#1060;_2025_2026.xlsx" TargetMode="External"/><Relationship Id="rId1" Type="http://schemas.openxmlformats.org/officeDocument/2006/relationships/externalLinkPath" Target="!!!_&#1041;&#1044;&#1085;&#1058;&#1050;&#1045;_&#1044;&#1086;&#1076;&#1072;&#1090;&#1082;&#1080;_&#1058;&#1040;&#1056;&#1048;&#1060;_2025_2026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1052;&#1086;&#1080;%20&#1076;&#1086;&#1082;&#1091;&#1084;&#1077;&#1085;&#1090;&#1099;%20&#1103;&#1085;&#1074;&#1072;&#1088;&#1100;%202012\&#1053;&#1072;&#1089;&#1090;&#1103;\&#1058;&#1040;&#1056;&#1048;&#1060;&#1067;\&#1058;&#1072;&#1088;&#1080;&#1092;%20&#1085;&#1072;%2001.10.2021%20(2021-2022)\&#1058;&#1072;&#1088;&#1080;&#1092;%2001.10.2021-30.09.2022%20&#1086;&#1090;&#1082;&#1086;&#1088;&#1088;&#1077;&#1082;&#1090;&#1080;&#1088;&#1086;&#1074;&#1072;&#1085;\!!!_&#1041;&#1044;&#1085;&#1058;&#1050;&#1045;_&#1044;&#1086;&#1076;&#1072;&#1090;&#1082;&#1080;_&#1058;&#1040;&#1056;&#1048;&#1060;_2021_2022_20.08.21%20&#1086;&#1090;%20&#1087;&#1088;&#1086;&#1080;&#1079;&#1074;&#1086;&#1076;&#1089;&#1090;&#1074;&#1072;.xlsx" TargetMode="External"/><Relationship Id="rId1" Type="http://schemas.openxmlformats.org/officeDocument/2006/relationships/externalLinkPath" Target="/&#1052;&#1086;&#1080;%20&#1076;&#1086;&#1082;&#1091;&#1084;&#1077;&#1085;&#1090;&#1099;%20&#1103;&#1085;&#1074;&#1072;&#1088;&#1100;%202012/&#1053;&#1072;&#1089;&#1090;&#1103;/&#1058;&#1040;&#1056;&#1048;&#1060;&#1067;/&#1058;&#1072;&#1088;&#1080;&#1092;%20&#1085;&#1072;%2001.10.2021%20(2021-2022)/&#1058;&#1072;&#1088;&#1080;&#1092;%2001.10.2021-30.09.2022%20&#1086;&#1090;&#1082;&#1086;&#1088;&#1088;&#1077;&#1082;&#1090;&#1080;&#1088;&#1086;&#1074;&#1072;&#1085;/!!!_&#1041;&#1044;&#1085;&#1058;&#1050;&#1045;_&#1044;&#1086;&#1076;&#1072;&#1090;&#1082;&#1080;_&#1058;&#1040;&#1056;&#1048;&#1060;_2021_2022_20.08.21%20&#1086;&#1090;%20&#1087;&#1088;&#1086;&#1080;&#1079;&#1074;&#1086;&#1076;&#1089;&#1090;&#1074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Zmist"/>
      <sheetName val="Rekv"/>
      <sheetName val="Data"/>
      <sheetName val="ВИТРАТИ"/>
      <sheetName val="П.собів."/>
      <sheetName val="Заява"/>
      <sheetName val="Д 2"/>
      <sheetName val="Д 3"/>
      <sheetName val="Д 4"/>
      <sheetName val="Д 5"/>
      <sheetName val="Д6"/>
      <sheetName val="Д 7"/>
      <sheetName val="Д 8"/>
      <sheetName val="Д 9"/>
      <sheetName val="перерах"/>
      <sheetName val="Д 10"/>
      <sheetName val="Д12 _ДАНІ (фінал)"/>
      <sheetName val="Д11"/>
      <sheetName val="Д 11"/>
      <sheetName val="Д12"/>
      <sheetName val="Д 14_ГВ"/>
      <sheetName val="Д 12"/>
      <sheetName val="Д 13"/>
      <sheetName val="Д14"/>
      <sheetName val="Д15"/>
      <sheetName val="Д 15"/>
      <sheetName val="Д 6"/>
      <sheetName val="Reestr"/>
      <sheetName val="Д16 "/>
      <sheetName val="Д17 2 ст_тариф"/>
      <sheetName val="Структура"/>
      <sheetName val="Перевірка"/>
      <sheetName val="Абон.обслуг."/>
      <sheetName val="2стТЕ_УЗ_УП_162"/>
      <sheetName val="ТЕ_2ст_вих"/>
      <sheetName val="Лист3"/>
      <sheetName val="Лист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7">
          <cell r="H17">
            <v>4092.7847167387008</v>
          </cell>
          <cell r="I17">
            <v>7.0012751456476172</v>
          </cell>
          <cell r="J17">
            <v>1916.450104605141</v>
          </cell>
          <cell r="K17">
            <v>102.52145897706362</v>
          </cell>
        </row>
        <row r="18">
          <cell r="H18">
            <v>3208.3186613334005</v>
          </cell>
          <cell r="I18">
            <v>5.983122980249199</v>
          </cell>
          <cell r="J18">
            <v>1637.5778364058992</v>
          </cell>
          <cell r="K18">
            <v>87.112642680804029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Zmist"/>
      <sheetName val="Rekv"/>
      <sheetName val="Data"/>
      <sheetName val="ВИТРАТИ"/>
      <sheetName val="Повна собівартість"/>
      <sheetName val="Zayava"/>
      <sheetName val="Д 2"/>
      <sheetName val="Д 3"/>
      <sheetName val="Д 4"/>
      <sheetName val="Д 5"/>
      <sheetName val="Д6"/>
      <sheetName val="Д 7"/>
      <sheetName val="Д 8"/>
      <sheetName val="Д 9"/>
      <sheetName val="Д 10"/>
      <sheetName val="Д11"/>
      <sheetName val="Д 11"/>
      <sheetName val="Д12"/>
      <sheetName val="Д 14_ГВ"/>
      <sheetName val="Д12 _ДАНІ (фінал)"/>
      <sheetName val="Д 12"/>
      <sheetName val="Д 13"/>
      <sheetName val="Д14"/>
      <sheetName val="Д15"/>
      <sheetName val="Д 15"/>
      <sheetName val="Д 6"/>
      <sheetName val="Reestr"/>
      <sheetName val="Д16 2ст_ТЕвихдані"/>
      <sheetName val="Д17 2 ст_тариф"/>
      <sheetName val="Структура"/>
      <sheetName val="Перевірка"/>
      <sheetName val="Абон.обслуг."/>
      <sheetName val="2стТЕ_УЗ_УП_162"/>
      <sheetName val="ТЕ_2ст_вих"/>
      <sheetName val="Лист1"/>
      <sheetName val="Лист2"/>
    </sheetNames>
    <sheetDataSet>
      <sheetData sheetId="0"/>
      <sheetData sheetId="1"/>
      <sheetData sheetId="2">
        <row r="14">
          <cell r="D14">
            <v>20641.5</v>
          </cell>
        </row>
      </sheetData>
      <sheetData sheetId="3">
        <row r="62">
          <cell r="U62">
            <v>4034.8352047251751</v>
          </cell>
        </row>
      </sheetData>
      <sheetData sheetId="4">
        <row r="134">
          <cell r="H134">
            <v>42903.145371899678</v>
          </cell>
        </row>
      </sheetData>
      <sheetData sheetId="5"/>
      <sheetData sheetId="6">
        <row r="54">
          <cell r="H54">
            <v>52794.466527216857</v>
          </cell>
        </row>
      </sheetData>
      <sheetData sheetId="7"/>
      <sheetData sheetId="8"/>
      <sheetData sheetId="9"/>
      <sheetData sheetId="10"/>
      <sheetData sheetId="11">
        <row r="47">
          <cell r="G47">
            <v>36860.854662129728</v>
          </cell>
        </row>
      </sheetData>
      <sheetData sheetId="12">
        <row r="10">
          <cell r="E10">
            <v>8204</v>
          </cell>
        </row>
      </sheetData>
      <sheetData sheetId="13"/>
      <sheetData sheetId="14">
        <row r="13">
          <cell r="E13">
            <v>100.06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7">
          <cell r="K17">
            <v>1.4059893333333335E-2</v>
          </cell>
        </row>
        <row r="118">
          <cell r="H118">
            <v>0</v>
          </cell>
          <cell r="K118">
            <v>0</v>
          </cell>
          <cell r="N118">
            <v>0</v>
          </cell>
          <cell r="Q118">
            <v>0</v>
          </cell>
        </row>
        <row r="119">
          <cell r="H119">
            <v>0</v>
          </cell>
          <cell r="K119">
            <v>0</v>
          </cell>
          <cell r="N119">
            <v>0</v>
          </cell>
          <cell r="Q119">
            <v>0</v>
          </cell>
        </row>
        <row r="120">
          <cell r="H120">
            <v>0</v>
          </cell>
          <cell r="K120">
            <v>0</v>
          </cell>
          <cell r="N120">
            <v>0</v>
          </cell>
          <cell r="Q120">
            <v>0</v>
          </cell>
        </row>
        <row r="151">
          <cell r="H151">
            <v>0</v>
          </cell>
          <cell r="J151">
            <v>0</v>
          </cell>
          <cell r="K151">
            <v>0</v>
          </cell>
        </row>
        <row r="152">
          <cell r="H152">
            <v>0</v>
          </cell>
          <cell r="J152">
            <v>0</v>
          </cell>
          <cell r="K152">
            <v>0</v>
          </cell>
        </row>
        <row r="153">
          <cell r="H153">
            <v>0</v>
          </cell>
          <cell r="J153">
            <v>0</v>
          </cell>
          <cell r="K153">
            <v>0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3"/>
  <sheetViews>
    <sheetView tabSelected="1" topLeftCell="A130" workbookViewId="0">
      <selection activeCell="A133" sqref="A133:XFD137"/>
    </sheetView>
  </sheetViews>
  <sheetFormatPr defaultRowHeight="14.4" x14ac:dyDescent="0.3"/>
  <cols>
    <col min="1" max="1" width="7.6640625" style="85" customWidth="1"/>
    <col min="2" max="2" width="41.44140625" style="83" customWidth="1"/>
    <col min="3" max="3" width="11.109375" style="83" customWidth="1"/>
    <col min="4" max="4" width="13.33203125" style="83" customWidth="1"/>
    <col min="5" max="5" width="13" style="83" customWidth="1"/>
    <col min="6" max="6" width="14.6640625" style="84" customWidth="1"/>
    <col min="7" max="7" width="14.44140625" style="84" customWidth="1"/>
    <col min="8" max="8" width="16" style="84" customWidth="1"/>
  </cols>
  <sheetData>
    <row r="1" spans="1:8" ht="61.2" customHeight="1" x14ac:dyDescent="0.3">
      <c r="A1" s="254"/>
      <c r="B1" s="322" t="s">
        <v>168</v>
      </c>
      <c r="C1" s="323"/>
      <c r="D1" s="323"/>
      <c r="E1" s="323"/>
      <c r="F1" s="323"/>
      <c r="G1" s="323"/>
      <c r="H1" s="323"/>
    </row>
    <row r="2" spans="1:8" ht="18" thickBot="1" x14ac:dyDescent="0.35">
      <c r="A2" s="254"/>
      <c r="B2" s="255" t="s">
        <v>0</v>
      </c>
      <c r="C2" s="255"/>
      <c r="D2" s="255"/>
      <c r="E2" s="255"/>
      <c r="F2" s="255"/>
      <c r="G2" s="255"/>
      <c r="H2" s="255"/>
    </row>
    <row r="3" spans="1:8" ht="16.2" thickBot="1" x14ac:dyDescent="0.35">
      <c r="A3" s="324" t="s">
        <v>1</v>
      </c>
      <c r="B3" s="326" t="s">
        <v>2</v>
      </c>
      <c r="C3" s="328" t="s">
        <v>3</v>
      </c>
      <c r="D3" s="326" t="s">
        <v>4</v>
      </c>
      <c r="E3" s="330" t="s">
        <v>5</v>
      </c>
      <c r="F3" s="321"/>
      <c r="G3" s="321"/>
      <c r="H3" s="321"/>
    </row>
    <row r="4" spans="1:8" ht="57.6" customHeight="1" x14ac:dyDescent="0.3">
      <c r="A4" s="325"/>
      <c r="B4" s="327"/>
      <c r="C4" s="329"/>
      <c r="D4" s="327"/>
      <c r="E4" s="184" t="s">
        <v>6</v>
      </c>
      <c r="F4" s="184" t="s">
        <v>7</v>
      </c>
      <c r="G4" s="184" t="s">
        <v>8</v>
      </c>
      <c r="H4" s="184" t="s">
        <v>9</v>
      </c>
    </row>
    <row r="5" spans="1:8" ht="15.6" x14ac:dyDescent="0.3">
      <c r="A5" s="92">
        <v>1</v>
      </c>
      <c r="B5" s="1">
        <v>2</v>
      </c>
      <c r="C5" s="2">
        <v>3</v>
      </c>
      <c r="D5" s="1">
        <v>4</v>
      </c>
      <c r="E5" s="2">
        <v>5</v>
      </c>
      <c r="F5" s="1">
        <v>6</v>
      </c>
      <c r="G5" s="2">
        <v>7</v>
      </c>
      <c r="H5" s="1">
        <v>8</v>
      </c>
    </row>
    <row r="6" spans="1:8" ht="31.2" x14ac:dyDescent="0.3">
      <c r="A6" s="62" t="s">
        <v>11</v>
      </c>
      <c r="B6" s="4" t="s">
        <v>12</v>
      </c>
      <c r="C6" s="2" t="s">
        <v>13</v>
      </c>
      <c r="D6" s="52">
        <f>E6+F6+G6+H6</f>
        <v>40.646457599999998</v>
      </c>
      <c r="E6" s="52">
        <f>'Додаток 2'!G10</f>
        <v>30.472511999999998</v>
      </c>
      <c r="F6" s="52">
        <f>'Додаток 2'!J10</f>
        <v>3.5078400000000003E-2</v>
      </c>
      <c r="G6" s="52">
        <f>'Додаток 2'!M10</f>
        <v>9.6079872000000002</v>
      </c>
      <c r="H6" s="52">
        <f>'Додаток 2'!P10</f>
        <v>0.53088000000000002</v>
      </c>
    </row>
    <row r="7" spans="1:8" ht="15.6" x14ac:dyDescent="0.3">
      <c r="A7" s="62" t="s">
        <v>14</v>
      </c>
      <c r="B7" s="5" t="s">
        <v>15</v>
      </c>
      <c r="C7" s="2" t="s">
        <v>16</v>
      </c>
      <c r="D7" s="52">
        <f>E7+F7+G7+H7</f>
        <v>30.242899999999995</v>
      </c>
      <c r="E7" s="52">
        <f>'Додаток 2'!G11</f>
        <v>22.672999999999998</v>
      </c>
      <c r="F7" s="52">
        <f>'Додаток 2'!J11</f>
        <v>2.6100000000000002E-2</v>
      </c>
      <c r="G7" s="52">
        <f>'Додаток 2'!M11</f>
        <v>7.1487999999999996</v>
      </c>
      <c r="H7" s="52">
        <f>'Додаток 2'!P11</f>
        <v>0.39500000000000002</v>
      </c>
    </row>
    <row r="8" spans="1:8" ht="31.2" customHeight="1" x14ac:dyDescent="0.3">
      <c r="A8" s="74" t="s">
        <v>17</v>
      </c>
      <c r="B8" s="6" t="s">
        <v>18</v>
      </c>
      <c r="C8" s="7" t="s">
        <v>19</v>
      </c>
      <c r="D8" s="52">
        <f>E8+F8+G8+H8</f>
        <v>40.646457599999998</v>
      </c>
      <c r="E8" s="52">
        <f>'Додаток 2'!G12</f>
        <v>30.472511999999998</v>
      </c>
      <c r="F8" s="52">
        <f>'Додаток 2'!J12</f>
        <v>3.5078400000000003E-2</v>
      </c>
      <c r="G8" s="52">
        <f>'Додаток 2'!M12</f>
        <v>9.6079872000000002</v>
      </c>
      <c r="H8" s="52">
        <f>'Додаток 2'!P12</f>
        <v>0.53088000000000002</v>
      </c>
    </row>
    <row r="9" spans="1:8" ht="15.6" x14ac:dyDescent="0.3">
      <c r="A9" s="331" t="s">
        <v>20</v>
      </c>
      <c r="B9" s="8" t="s">
        <v>21</v>
      </c>
      <c r="C9" s="9"/>
      <c r="D9" s="256"/>
      <c r="E9" s="256"/>
      <c r="F9" s="256"/>
      <c r="G9" s="256"/>
      <c r="H9" s="256"/>
    </row>
    <row r="10" spans="1:8" ht="31.2" x14ac:dyDescent="0.3">
      <c r="A10" s="331"/>
      <c r="B10" s="10" t="s">
        <v>22</v>
      </c>
      <c r="C10" s="7" t="s">
        <v>23</v>
      </c>
      <c r="D10" s="52">
        <f>E10+F10+G10+H10</f>
        <v>38.785150000000002</v>
      </c>
      <c r="E10" s="52">
        <f>'Додаток 2'!G14</f>
        <v>29.640309999999999</v>
      </c>
      <c r="F10" s="52">
        <f>'Додаток 2'!J14</f>
        <v>3.508E-2</v>
      </c>
      <c r="G10" s="52">
        <f>'Додаток 2'!M14</f>
        <v>8.5866799999999994</v>
      </c>
      <c r="H10" s="52">
        <f>'Додаток 2'!P14</f>
        <v>0.52307999999999999</v>
      </c>
    </row>
    <row r="11" spans="1:8" ht="47.4" thickBot="1" x14ac:dyDescent="0.35">
      <c r="A11" s="93" t="s">
        <v>24</v>
      </c>
      <c r="B11" s="257" t="s">
        <v>159</v>
      </c>
      <c r="C11" s="258" t="s">
        <v>13</v>
      </c>
      <c r="D11" s="259">
        <f>E11+F11+G11+H11</f>
        <v>42.984861940000002</v>
      </c>
      <c r="E11" s="259">
        <f>'Додаток 2'!G15</f>
        <v>32.22560584</v>
      </c>
      <c r="F11" s="259">
        <f>'Додаток 2'!J15</f>
        <v>3.7096469999999999E-2</v>
      </c>
      <c r="G11" s="259">
        <f>'Додаток 2'!M15</f>
        <v>10.16073793</v>
      </c>
      <c r="H11" s="259">
        <f>'Додаток 2'!P15</f>
        <v>0.56142170000000002</v>
      </c>
    </row>
    <row r="12" spans="1:8" ht="16.2" thickBot="1" x14ac:dyDescent="0.35">
      <c r="A12" s="260"/>
      <c r="B12" s="332" t="s">
        <v>25</v>
      </c>
      <c r="C12" s="333"/>
      <c r="D12" s="333"/>
      <c r="E12" s="333"/>
      <c r="F12" s="333"/>
      <c r="G12" s="333"/>
      <c r="H12" s="333"/>
    </row>
    <row r="13" spans="1:8" s="51" customFormat="1" ht="18.600000000000001" customHeight="1" x14ac:dyDescent="0.3">
      <c r="A13" s="62">
        <v>1</v>
      </c>
      <c r="B13" s="63" t="s">
        <v>26</v>
      </c>
      <c r="C13" s="13" t="s">
        <v>27</v>
      </c>
      <c r="D13" s="141">
        <f>D14+D25+D26+D30</f>
        <v>82120.245509999993</v>
      </c>
      <c r="E13" s="141">
        <f t="shared" ref="E13:H13" si="0">E14+E25+E26+E30</f>
        <v>52693.040309999997</v>
      </c>
      <c r="F13" s="141">
        <f t="shared" si="0"/>
        <v>101.74801999999998</v>
      </c>
      <c r="G13" s="141">
        <f t="shared" si="0"/>
        <v>27847.259099999999</v>
      </c>
      <c r="H13" s="141">
        <f t="shared" si="0"/>
        <v>1478.1980799999999</v>
      </c>
    </row>
    <row r="14" spans="1:8" s="51" customFormat="1" ht="15.6" x14ac:dyDescent="0.3">
      <c r="A14" s="62" t="s">
        <v>28</v>
      </c>
      <c r="B14" s="64" t="s">
        <v>29</v>
      </c>
      <c r="C14" s="14" t="s">
        <v>27</v>
      </c>
      <c r="D14" s="144">
        <f>D15+D19+D20+D23+D24</f>
        <v>63726.553919999998</v>
      </c>
      <c r="E14" s="144">
        <f>E15+E19+E20+E23+E24</f>
        <v>38903.351839999996</v>
      </c>
      <c r="F14" s="144">
        <f t="shared" ref="F14:H14" si="1">F15+F19+F20+F23+F24</f>
        <v>85.874039999999994</v>
      </c>
      <c r="G14" s="144">
        <f t="shared" si="1"/>
        <v>23499.368439999998</v>
      </c>
      <c r="H14" s="144">
        <f t="shared" si="1"/>
        <v>1237.9595999999999</v>
      </c>
    </row>
    <row r="15" spans="1:8" s="51" customFormat="1" ht="15.6" x14ac:dyDescent="0.3">
      <c r="A15" s="62" t="s">
        <v>30</v>
      </c>
      <c r="B15" s="65" t="s">
        <v>31</v>
      </c>
      <c r="C15" s="14" t="s">
        <v>27</v>
      </c>
      <c r="D15" s="61">
        <f>D16+D17+D18</f>
        <v>57049.469860000005</v>
      </c>
      <c r="E15" s="61">
        <f>E16+E17+E18</f>
        <v>34120.665690000002</v>
      </c>
      <c r="F15" s="61">
        <f t="shared" ref="F15:H15" si="2">F16+F17+F18</f>
        <v>79.227519999999998</v>
      </c>
      <c r="G15" s="61">
        <f t="shared" si="2"/>
        <v>21678.883239999999</v>
      </c>
      <c r="H15" s="61">
        <f t="shared" si="2"/>
        <v>1170.6934099999999</v>
      </c>
    </row>
    <row r="16" spans="1:8" s="51" customFormat="1" ht="15.6" x14ac:dyDescent="0.3">
      <c r="A16" s="62" t="s">
        <v>32</v>
      </c>
      <c r="B16" s="15" t="s">
        <v>33</v>
      </c>
      <c r="C16" s="14" t="s">
        <v>27</v>
      </c>
      <c r="D16" s="61">
        <f>E16+F16+G16+H16</f>
        <v>48033.537020000003</v>
      </c>
      <c r="E16" s="61">
        <f>'Додаток 2'!G20</f>
        <v>27361.451290000001</v>
      </c>
      <c r="F16" s="61">
        <f>'Додаток 2'!J20</f>
        <v>71.446659999999994</v>
      </c>
      <c r="G16" s="61">
        <f>'Додаток 2'!M20</f>
        <v>19547.702010000001</v>
      </c>
      <c r="H16" s="61">
        <f>'Додаток 2'!P20</f>
        <v>1052.93706</v>
      </c>
    </row>
    <row r="17" spans="1:8" s="51" customFormat="1" ht="15.6" x14ac:dyDescent="0.3">
      <c r="A17" s="62" t="s">
        <v>34</v>
      </c>
      <c r="B17" s="15" t="s">
        <v>35</v>
      </c>
      <c r="C17" s="14" t="s">
        <v>27</v>
      </c>
      <c r="D17" s="61">
        <f t="shared" ref="D17:D25" si="3">E17+F17+G17+H17</f>
        <v>3259.1293599999999</v>
      </c>
      <c r="E17" s="61">
        <f>'Додаток 2'!G21</f>
        <v>2443.3582700000002</v>
      </c>
      <c r="F17" s="61">
        <f>'Додаток 2'!J21</f>
        <v>2.8126699999999998</v>
      </c>
      <c r="G17" s="61">
        <f>'Додаток 2'!M21</f>
        <v>770.39120000000003</v>
      </c>
      <c r="H17" s="61">
        <f>'Додаток 2'!P21</f>
        <v>42.567219999999999</v>
      </c>
    </row>
    <row r="18" spans="1:8" s="51" customFormat="1" ht="15.6" x14ac:dyDescent="0.3">
      <c r="A18" s="62" t="s">
        <v>36</v>
      </c>
      <c r="B18" s="15" t="s">
        <v>37</v>
      </c>
      <c r="C18" s="14" t="s">
        <v>27</v>
      </c>
      <c r="D18" s="61">
        <f t="shared" si="3"/>
        <v>5756.8034799999996</v>
      </c>
      <c r="E18" s="61">
        <f>'Додаток 2'!G22</f>
        <v>4315.8561300000001</v>
      </c>
      <c r="F18" s="61">
        <f>'Додаток 2'!J22</f>
        <v>4.9681899999999999</v>
      </c>
      <c r="G18" s="61">
        <f>'Додаток 2'!M22</f>
        <v>1360.7900299999999</v>
      </c>
      <c r="H18" s="61">
        <f>'Додаток 2'!P22</f>
        <v>75.189130000000006</v>
      </c>
    </row>
    <row r="19" spans="1:8" s="51" customFormat="1" ht="15.6" x14ac:dyDescent="0.3">
      <c r="A19" s="62" t="s">
        <v>38</v>
      </c>
      <c r="B19" s="16" t="s">
        <v>39</v>
      </c>
      <c r="C19" s="14" t="s">
        <v>27</v>
      </c>
      <c r="D19" s="61">
        <f t="shared" si="3"/>
        <v>5073.2805800000006</v>
      </c>
      <c r="E19" s="61">
        <f>'Додаток 2'!G23</f>
        <v>3580.3200999999999</v>
      </c>
      <c r="F19" s="61">
        <f>'Додаток 2'!J23</f>
        <v>5.2624199999999997</v>
      </c>
      <c r="G19" s="61">
        <f>'Додаток 2'!M23</f>
        <v>1441.3790200000001</v>
      </c>
      <c r="H19" s="61">
        <f>'Додаток 2'!P23</f>
        <v>46.319040000000001</v>
      </c>
    </row>
    <row r="20" spans="1:8" s="51" customFormat="1" ht="79.2" x14ac:dyDescent="0.3">
      <c r="A20" s="62" t="s">
        <v>40</v>
      </c>
      <c r="B20" s="17" t="s">
        <v>41</v>
      </c>
      <c r="C20" s="14" t="s">
        <v>27</v>
      </c>
      <c r="D20" s="61">
        <f t="shared" si="3"/>
        <v>0</v>
      </c>
      <c r="E20" s="61">
        <v>0</v>
      </c>
      <c r="F20" s="61">
        <v>0</v>
      </c>
      <c r="G20" s="61">
        <v>0</v>
      </c>
      <c r="H20" s="61">
        <v>0</v>
      </c>
    </row>
    <row r="21" spans="1:8" s="51" customFormat="1" ht="15.6" x14ac:dyDescent="0.3">
      <c r="A21" s="62" t="s">
        <v>42</v>
      </c>
      <c r="B21" s="17" t="s">
        <v>43</v>
      </c>
      <c r="C21" s="14" t="s">
        <v>27</v>
      </c>
      <c r="D21" s="61">
        <f t="shared" si="3"/>
        <v>0</v>
      </c>
      <c r="E21" s="61">
        <v>0</v>
      </c>
      <c r="F21" s="61">
        <v>0</v>
      </c>
      <c r="G21" s="61">
        <v>0</v>
      </c>
      <c r="H21" s="61">
        <v>0</v>
      </c>
    </row>
    <row r="22" spans="1:8" s="51" customFormat="1" ht="39.6" x14ac:dyDescent="0.3">
      <c r="A22" s="62" t="s">
        <v>44</v>
      </c>
      <c r="B22" s="17" t="s">
        <v>45</v>
      </c>
      <c r="C22" s="14" t="s">
        <v>27</v>
      </c>
      <c r="D22" s="61">
        <f t="shared" si="3"/>
        <v>0</v>
      </c>
      <c r="E22" s="61">
        <v>0</v>
      </c>
      <c r="F22" s="61">
        <v>0</v>
      </c>
      <c r="G22" s="61">
        <v>0</v>
      </c>
      <c r="H22" s="61">
        <v>0</v>
      </c>
    </row>
    <row r="23" spans="1:8" s="51" customFormat="1" ht="26.4" x14ac:dyDescent="0.3">
      <c r="A23" s="62" t="s">
        <v>46</v>
      </c>
      <c r="B23" s="66" t="s">
        <v>47</v>
      </c>
      <c r="C23" s="14" t="s">
        <v>27</v>
      </c>
      <c r="D23" s="61">
        <f t="shared" si="3"/>
        <v>196.59169999999997</v>
      </c>
      <c r="E23" s="61">
        <f>'Додаток 2'!G25</f>
        <v>147.38413</v>
      </c>
      <c r="F23" s="61">
        <f>'Додаток 2'!J25</f>
        <v>0.16966000000000001</v>
      </c>
      <c r="G23" s="61">
        <f>'Додаток 2'!M25</f>
        <v>46.470239999999997</v>
      </c>
      <c r="H23" s="61">
        <f>'Додаток 2'!P25</f>
        <v>2.5676700000000001</v>
      </c>
    </row>
    <row r="24" spans="1:8" s="51" customFormat="1" ht="15.6" x14ac:dyDescent="0.3">
      <c r="A24" s="62" t="s">
        <v>48</v>
      </c>
      <c r="B24" s="64" t="s">
        <v>49</v>
      </c>
      <c r="C24" s="14" t="s">
        <v>27</v>
      </c>
      <c r="D24" s="61">
        <f t="shared" si="3"/>
        <v>1407.2117800000001</v>
      </c>
      <c r="E24" s="61">
        <f>'Додаток 2'!G26</f>
        <v>1054.9819199999999</v>
      </c>
      <c r="F24" s="61">
        <f>'Додаток 2'!J26</f>
        <v>1.21444</v>
      </c>
      <c r="G24" s="61">
        <f>'Додаток 2'!M26</f>
        <v>332.63594000000001</v>
      </c>
      <c r="H24" s="61">
        <f>'Додаток 2'!P26</f>
        <v>18.379480000000001</v>
      </c>
    </row>
    <row r="25" spans="1:8" s="51" customFormat="1" ht="15.6" x14ac:dyDescent="0.3">
      <c r="A25" s="62" t="s">
        <v>50</v>
      </c>
      <c r="B25" s="64" t="s">
        <v>51</v>
      </c>
      <c r="C25" s="14" t="s">
        <v>27</v>
      </c>
      <c r="D25" s="61">
        <f t="shared" si="3"/>
        <v>11343.68917</v>
      </c>
      <c r="E25" s="61">
        <f>'Додаток 2'!G27</f>
        <v>8504.32546</v>
      </c>
      <c r="F25" s="61">
        <f>'Додаток 2'!J27</f>
        <v>9.7897499999999997</v>
      </c>
      <c r="G25" s="61">
        <f>'Додаток 2'!M27</f>
        <v>2681.41498</v>
      </c>
      <c r="H25" s="61">
        <f>'Додаток 2'!P27</f>
        <v>148.15898000000001</v>
      </c>
    </row>
    <row r="26" spans="1:8" s="51" customFormat="1" ht="15.6" x14ac:dyDescent="0.3">
      <c r="A26" s="62" t="s">
        <v>52</v>
      </c>
      <c r="B26" s="64" t="s">
        <v>53</v>
      </c>
      <c r="C26" s="14" t="s">
        <v>27</v>
      </c>
      <c r="D26" s="61">
        <f>D27+D28+D29</f>
        <v>4493.7102700000005</v>
      </c>
      <c r="E26" s="61">
        <f>E27+E28+E29</f>
        <v>3368.9194200000002</v>
      </c>
      <c r="F26" s="61">
        <f>F27+F28+F29</f>
        <v>3.87812</v>
      </c>
      <c r="G26" s="61">
        <f>G27+G28+G29</f>
        <v>1062.22075</v>
      </c>
      <c r="H26" s="61">
        <f>H27+H28+H29</f>
        <v>58.691980000000001</v>
      </c>
    </row>
    <row r="27" spans="1:8" s="51" customFormat="1" ht="26.4" x14ac:dyDescent="0.3">
      <c r="A27" s="62" t="s">
        <v>54</v>
      </c>
      <c r="B27" s="65" t="s">
        <v>55</v>
      </c>
      <c r="C27" s="14" t="s">
        <v>27</v>
      </c>
      <c r="D27" s="61">
        <f>E27+F27+G27+H27</f>
        <v>2405.5650500000002</v>
      </c>
      <c r="E27" s="61">
        <f>'Додаток 2'!G29</f>
        <v>1803.444</v>
      </c>
      <c r="F27" s="61">
        <f>'Додаток 2'!J29</f>
        <v>2.0760299999999998</v>
      </c>
      <c r="G27" s="61">
        <f>'Додаток 2'!M29</f>
        <v>568.62613999999996</v>
      </c>
      <c r="H27" s="61">
        <f>'Додаток 2'!P29</f>
        <v>31.418880000000001</v>
      </c>
    </row>
    <row r="28" spans="1:8" s="51" customFormat="1" ht="15.6" x14ac:dyDescent="0.3">
      <c r="A28" s="62" t="s">
        <v>56</v>
      </c>
      <c r="B28" s="16" t="s">
        <v>57</v>
      </c>
      <c r="C28" s="14" t="s">
        <v>27</v>
      </c>
      <c r="D28" s="61">
        <f t="shared" ref="D28:D29" si="4">E28+F28+G28+H28</f>
        <v>1080.2293699999998</v>
      </c>
      <c r="E28" s="61">
        <f>'Додаток 2'!G30</f>
        <v>809.84430999999995</v>
      </c>
      <c r="F28" s="61">
        <f>'Додаток 2'!J30</f>
        <v>0.93225000000000002</v>
      </c>
      <c r="G28" s="61">
        <f>'Додаток 2'!M30</f>
        <v>255.34402</v>
      </c>
      <c r="H28" s="61">
        <f>'Додаток 2'!P30</f>
        <v>14.108790000000001</v>
      </c>
    </row>
    <row r="29" spans="1:8" s="51" customFormat="1" ht="15.6" x14ac:dyDescent="0.3">
      <c r="A29" s="62" t="s">
        <v>58</v>
      </c>
      <c r="B29" s="16" t="s">
        <v>59</v>
      </c>
      <c r="C29" s="14" t="s">
        <v>27</v>
      </c>
      <c r="D29" s="61">
        <f t="shared" si="4"/>
        <v>1007.91585</v>
      </c>
      <c r="E29" s="61">
        <f>'Додаток 2'!G31</f>
        <v>755.63111000000004</v>
      </c>
      <c r="F29" s="61">
        <f>'Додаток 2'!J31</f>
        <v>0.86983999999999995</v>
      </c>
      <c r="G29" s="61">
        <f>'Додаток 2'!M31</f>
        <v>238.25058999999999</v>
      </c>
      <c r="H29" s="61">
        <f>'Додаток 2'!P31</f>
        <v>13.16431</v>
      </c>
    </row>
    <row r="30" spans="1:8" s="51" customFormat="1" ht="15.6" x14ac:dyDescent="0.3">
      <c r="A30" s="62" t="s">
        <v>60</v>
      </c>
      <c r="B30" s="67" t="s">
        <v>61</v>
      </c>
      <c r="C30" s="14" t="s">
        <v>27</v>
      </c>
      <c r="D30" s="144">
        <f>D31+D32+D33</f>
        <v>2556.2921500000002</v>
      </c>
      <c r="E30" s="144">
        <f>E31+E32+E33</f>
        <v>1916.4435900000001</v>
      </c>
      <c r="F30" s="144">
        <f t="shared" ref="F30:H30" si="5">F31+F32+F33</f>
        <v>2.2061100000000002</v>
      </c>
      <c r="G30" s="144">
        <f t="shared" si="5"/>
        <v>604.25493000000006</v>
      </c>
      <c r="H30" s="144">
        <f t="shared" si="5"/>
        <v>33.387520000000002</v>
      </c>
    </row>
    <row r="31" spans="1:8" s="51" customFormat="1" ht="15.6" x14ac:dyDescent="0.3">
      <c r="A31" s="62" t="s">
        <v>62</v>
      </c>
      <c r="B31" s="16" t="s">
        <v>63</v>
      </c>
      <c r="C31" s="14" t="s">
        <v>27</v>
      </c>
      <c r="D31" s="61">
        <f>E31+F31+G31+H31</f>
        <v>1744.9126900000001</v>
      </c>
      <c r="E31" s="61">
        <f>'Додаток 2'!G33</f>
        <v>1308.15515</v>
      </c>
      <c r="F31" s="61">
        <f>'Додаток 2'!J33</f>
        <v>1.5058800000000001</v>
      </c>
      <c r="G31" s="61">
        <f>'Додаток 2'!M33</f>
        <v>412.4615</v>
      </c>
      <c r="H31" s="61">
        <f>'Додаток 2'!P33</f>
        <v>22.79016</v>
      </c>
    </row>
    <row r="32" spans="1:8" s="51" customFormat="1" ht="26.4" x14ac:dyDescent="0.3">
      <c r="A32" s="62" t="s">
        <v>64</v>
      </c>
      <c r="B32" s="65" t="s">
        <v>55</v>
      </c>
      <c r="C32" s="14" t="s">
        <v>27</v>
      </c>
      <c r="D32" s="61">
        <f t="shared" ref="D32:D33" si="6">E32+F32+G32+H32</f>
        <v>361.52625999999998</v>
      </c>
      <c r="E32" s="61">
        <f>'Додаток 2'!G34</f>
        <v>271.03501999999997</v>
      </c>
      <c r="F32" s="61">
        <f>'Додаток 2'!J34</f>
        <v>0.312</v>
      </c>
      <c r="G32" s="61">
        <f>'Додаток 2'!M34</f>
        <v>85.457380000000001</v>
      </c>
      <c r="H32" s="61">
        <f>'Додаток 2'!P34</f>
        <v>4.7218600000000004</v>
      </c>
    </row>
    <row r="33" spans="1:8" s="51" customFormat="1" ht="15.6" x14ac:dyDescent="0.3">
      <c r="A33" s="62" t="s">
        <v>65</v>
      </c>
      <c r="B33" s="16" t="s">
        <v>66</v>
      </c>
      <c r="C33" s="14" t="s">
        <v>27</v>
      </c>
      <c r="D33" s="61">
        <f t="shared" si="6"/>
        <v>449.85320000000013</v>
      </c>
      <c r="E33" s="61">
        <f>'Додаток 2'!G35</f>
        <v>337.25342000000006</v>
      </c>
      <c r="F33" s="61">
        <f>'Додаток 2'!J35</f>
        <v>0.38823000000000013</v>
      </c>
      <c r="G33" s="61">
        <f>'Додаток 2'!M35</f>
        <v>106.33605000000006</v>
      </c>
      <c r="H33" s="61">
        <f>'Додаток 2'!P35</f>
        <v>5.8755000000000015</v>
      </c>
    </row>
    <row r="34" spans="1:8" s="51" customFormat="1" ht="15.6" x14ac:dyDescent="0.3">
      <c r="A34" s="62">
        <v>2</v>
      </c>
      <c r="B34" s="67" t="s">
        <v>67</v>
      </c>
      <c r="C34" s="14" t="s">
        <v>27</v>
      </c>
      <c r="D34" s="144">
        <f>D35+D36+D37</f>
        <v>6507.324059999999</v>
      </c>
      <c r="E34" s="144">
        <f>E35+E36+E37</f>
        <v>4878.5188600000001</v>
      </c>
      <c r="F34" s="144">
        <f t="shared" ref="F34:H34" si="7">F35+F36+F37</f>
        <v>5.6159099999999995</v>
      </c>
      <c r="G34" s="144">
        <f t="shared" si="7"/>
        <v>1538.1976699999996</v>
      </c>
      <c r="H34" s="144">
        <f t="shared" si="7"/>
        <v>84.991620000000012</v>
      </c>
    </row>
    <row r="35" spans="1:8" s="51" customFormat="1" ht="15.6" x14ac:dyDescent="0.3">
      <c r="A35" s="62" t="s">
        <v>68</v>
      </c>
      <c r="B35" s="16" t="s">
        <v>63</v>
      </c>
      <c r="C35" s="14" t="s">
        <v>27</v>
      </c>
      <c r="D35" s="61">
        <f>E35+F35+G35+H35</f>
        <v>4963.7271299999993</v>
      </c>
      <c r="E35" s="61">
        <f>'Додаток 2'!G37</f>
        <v>3721.28946</v>
      </c>
      <c r="F35" s="61">
        <f>'Додаток 2'!J37</f>
        <v>4.28376</v>
      </c>
      <c r="G35" s="61">
        <f>'Додаток 2'!M37</f>
        <v>1173.3230799999999</v>
      </c>
      <c r="H35" s="61">
        <f>'Додаток 2'!P37</f>
        <v>64.830830000000006</v>
      </c>
    </row>
    <row r="36" spans="1:8" s="51" customFormat="1" ht="26.4" x14ac:dyDescent="0.3">
      <c r="A36" s="62" t="s">
        <v>69</v>
      </c>
      <c r="B36" s="65" t="s">
        <v>55</v>
      </c>
      <c r="C36" s="14" t="s">
        <v>27</v>
      </c>
      <c r="D36" s="61">
        <f t="shared" ref="D36:D37" si="8">E36+F36+G36+H36</f>
        <v>1092.0199699999998</v>
      </c>
      <c r="E36" s="61">
        <f>'Додаток 2'!G38</f>
        <v>818.68367999999998</v>
      </c>
      <c r="F36" s="61">
        <f>'Додаток 2'!J38</f>
        <v>0.94242999999999999</v>
      </c>
      <c r="G36" s="61">
        <f>'Додаток 2'!M38</f>
        <v>258.13108</v>
      </c>
      <c r="H36" s="61">
        <f>'Додаток 2'!P38</f>
        <v>14.262779999999999</v>
      </c>
    </row>
    <row r="37" spans="1:8" s="51" customFormat="1" ht="15.6" x14ac:dyDescent="0.3">
      <c r="A37" s="62" t="s">
        <v>70</v>
      </c>
      <c r="B37" s="17" t="s">
        <v>66</v>
      </c>
      <c r="C37" s="14" t="s">
        <v>27</v>
      </c>
      <c r="D37" s="61">
        <f t="shared" si="8"/>
        <v>451.5769600000001</v>
      </c>
      <c r="E37" s="61">
        <f>'Додаток 2'!G39</f>
        <v>338.54572000000019</v>
      </c>
      <c r="F37" s="61">
        <f>'Додаток 2'!J39</f>
        <v>0.38971999999999951</v>
      </c>
      <c r="G37" s="61">
        <f>'Додаток 2'!M39</f>
        <v>106.7435099999999</v>
      </c>
      <c r="H37" s="61">
        <f>'Додаток 2'!P39</f>
        <v>5.8980100000000064</v>
      </c>
    </row>
    <row r="38" spans="1:8" s="51" customFormat="1" ht="15.6" x14ac:dyDescent="0.3">
      <c r="A38" s="62" t="s">
        <v>71</v>
      </c>
      <c r="B38" s="66" t="s">
        <v>72</v>
      </c>
      <c r="C38" s="14" t="s">
        <v>27</v>
      </c>
      <c r="D38" s="61">
        <v>0</v>
      </c>
      <c r="E38" s="61">
        <v>0</v>
      </c>
      <c r="F38" s="61">
        <v>0</v>
      </c>
      <c r="G38" s="61">
        <v>0</v>
      </c>
      <c r="H38" s="61">
        <v>0</v>
      </c>
    </row>
    <row r="39" spans="1:8" s="51" customFormat="1" ht="15.6" x14ac:dyDescent="0.3">
      <c r="A39" s="62" t="s">
        <v>20</v>
      </c>
      <c r="B39" s="66" t="s">
        <v>63</v>
      </c>
      <c r="C39" s="14" t="s">
        <v>27</v>
      </c>
      <c r="D39" s="61">
        <v>0</v>
      </c>
      <c r="E39" s="61">
        <v>0</v>
      </c>
      <c r="F39" s="61">
        <v>0</v>
      </c>
      <c r="G39" s="61">
        <v>0</v>
      </c>
      <c r="H39" s="61">
        <v>0</v>
      </c>
    </row>
    <row r="40" spans="1:8" s="51" customFormat="1" ht="26.4" x14ac:dyDescent="0.3">
      <c r="A40" s="62" t="s">
        <v>73</v>
      </c>
      <c r="B40" s="65" t="s">
        <v>55</v>
      </c>
      <c r="C40" s="14" t="s">
        <v>27</v>
      </c>
      <c r="D40" s="61">
        <v>0</v>
      </c>
      <c r="E40" s="61">
        <v>0</v>
      </c>
      <c r="F40" s="61">
        <v>0</v>
      </c>
      <c r="G40" s="61">
        <v>0</v>
      </c>
      <c r="H40" s="61">
        <v>0</v>
      </c>
    </row>
    <row r="41" spans="1:8" s="51" customFormat="1" ht="15.6" x14ac:dyDescent="0.3">
      <c r="A41" s="62" t="s">
        <v>74</v>
      </c>
      <c r="B41" s="66" t="s">
        <v>66</v>
      </c>
      <c r="C41" s="14" t="s">
        <v>27</v>
      </c>
      <c r="D41" s="61">
        <v>0</v>
      </c>
      <c r="E41" s="61">
        <v>0</v>
      </c>
      <c r="F41" s="61">
        <v>0</v>
      </c>
      <c r="G41" s="61">
        <v>0</v>
      </c>
      <c r="H41" s="61">
        <v>0</v>
      </c>
    </row>
    <row r="42" spans="1:8" s="51" customFormat="1" ht="15.6" x14ac:dyDescent="0.3">
      <c r="A42" s="62" t="s">
        <v>24</v>
      </c>
      <c r="B42" s="65" t="s">
        <v>75</v>
      </c>
      <c r="C42" s="14" t="s">
        <v>27</v>
      </c>
      <c r="D42" s="61">
        <v>0</v>
      </c>
      <c r="E42" s="61">
        <v>0</v>
      </c>
      <c r="F42" s="61">
        <v>0</v>
      </c>
      <c r="G42" s="61">
        <v>0</v>
      </c>
      <c r="H42" s="61">
        <v>0</v>
      </c>
    </row>
    <row r="43" spans="1:8" s="51" customFormat="1" ht="15.6" x14ac:dyDescent="0.3">
      <c r="A43" s="62" t="s">
        <v>76</v>
      </c>
      <c r="B43" s="16" t="s">
        <v>77</v>
      </c>
      <c r="C43" s="14" t="s">
        <v>27</v>
      </c>
      <c r="D43" s="61">
        <v>0</v>
      </c>
      <c r="E43" s="61">
        <v>0</v>
      </c>
      <c r="F43" s="61">
        <v>0</v>
      </c>
      <c r="G43" s="61">
        <v>0</v>
      </c>
      <c r="H43" s="61">
        <v>0</v>
      </c>
    </row>
    <row r="44" spans="1:8" s="51" customFormat="1" ht="15.6" x14ac:dyDescent="0.3">
      <c r="A44" s="62" t="s">
        <v>78</v>
      </c>
      <c r="B44" s="68" t="s">
        <v>79</v>
      </c>
      <c r="C44" s="18" t="s">
        <v>27</v>
      </c>
      <c r="D44" s="144">
        <f>D43+D42+D38+D34+D13</f>
        <v>88627.569569999992</v>
      </c>
      <c r="E44" s="144">
        <f t="shared" ref="E44:H44" si="9">E43+E42+E38+E34+E13</f>
        <v>57571.559169999993</v>
      </c>
      <c r="F44" s="144">
        <f t="shared" si="9"/>
        <v>107.36392999999998</v>
      </c>
      <c r="G44" s="144">
        <f t="shared" si="9"/>
        <v>29385.456769999997</v>
      </c>
      <c r="H44" s="144">
        <f t="shared" si="9"/>
        <v>1563.1896999999999</v>
      </c>
    </row>
    <row r="45" spans="1:8" s="51" customFormat="1" ht="15.6" x14ac:dyDescent="0.3">
      <c r="A45" s="62" t="s">
        <v>80</v>
      </c>
      <c r="B45" s="68" t="s">
        <v>81</v>
      </c>
      <c r="C45" s="18" t="s">
        <v>27</v>
      </c>
      <c r="D45" s="144">
        <v>0</v>
      </c>
      <c r="E45" s="144">
        <v>0</v>
      </c>
      <c r="F45" s="144">
        <v>0</v>
      </c>
      <c r="G45" s="144">
        <v>0</v>
      </c>
      <c r="H45" s="144">
        <v>0</v>
      </c>
    </row>
    <row r="46" spans="1:8" s="51" customFormat="1" ht="4.8" customHeight="1" x14ac:dyDescent="0.3">
      <c r="A46" s="62"/>
      <c r="B46" s="68"/>
      <c r="C46" s="18"/>
      <c r="D46" s="144"/>
      <c r="E46" s="148"/>
      <c r="F46" s="144"/>
      <c r="G46" s="144"/>
      <c r="H46" s="144"/>
    </row>
    <row r="47" spans="1:8" s="51" customFormat="1" ht="15.6" x14ac:dyDescent="0.3">
      <c r="A47" s="62" t="s">
        <v>82</v>
      </c>
      <c r="B47" s="69" t="s">
        <v>83</v>
      </c>
      <c r="C47" s="18" t="s">
        <v>27</v>
      </c>
      <c r="D47" s="144">
        <f>D48+D49+D50+D51+D52</f>
        <v>2161.6480382926829</v>
      </c>
      <c r="E47" s="144">
        <f>E48+E49+E50+E51+E52</f>
        <v>1404.1843699999997</v>
      </c>
      <c r="F47" s="144">
        <f>F48+F49+F50+F51+F52</f>
        <v>2.61863243902439</v>
      </c>
      <c r="G47" s="144">
        <f t="shared" ref="G47" si="10">G48+G49+G50+G51+G52</f>
        <v>716.71845780487808</v>
      </c>
      <c r="H47" s="144">
        <f>H48+H49+H50+H51+H52</f>
        <v>38.126578048780488</v>
      </c>
    </row>
    <row r="48" spans="1:8" s="51" customFormat="1" ht="15.6" x14ac:dyDescent="0.3">
      <c r="A48" s="62" t="s">
        <v>84</v>
      </c>
      <c r="B48" s="16" t="s">
        <v>85</v>
      </c>
      <c r="C48" s="14" t="s">
        <v>27</v>
      </c>
      <c r="D48" s="149">
        <f>E48+F48+G48+H48</f>
        <v>389.09664689268288</v>
      </c>
      <c r="E48" s="149">
        <f>'Додаток 2'!G50</f>
        <v>252.75318659999994</v>
      </c>
      <c r="F48" s="149">
        <f>'Додаток 2'!J50</f>
        <v>0.4713538390243901</v>
      </c>
      <c r="G48" s="149">
        <f>'Додаток 2'!M50</f>
        <v>129.00932240487805</v>
      </c>
      <c r="H48" s="149">
        <f>'Додаток 2'!P50</f>
        <v>6.8627840487804832</v>
      </c>
    </row>
    <row r="49" spans="1:8" s="51" customFormat="1" ht="15.6" x14ac:dyDescent="0.3">
      <c r="A49" s="62" t="s">
        <v>86</v>
      </c>
      <c r="B49" s="16" t="s">
        <v>87</v>
      </c>
      <c r="C49" s="14" t="s">
        <v>27</v>
      </c>
      <c r="D49" s="149">
        <f t="shared" ref="D49:D52" si="11">E49+F49+G49+H49</f>
        <v>0</v>
      </c>
      <c r="E49" s="149">
        <v>0</v>
      </c>
      <c r="F49" s="149">
        <v>0</v>
      </c>
      <c r="G49" s="149">
        <v>0</v>
      </c>
      <c r="H49" s="149">
        <v>0</v>
      </c>
    </row>
    <row r="50" spans="1:8" s="51" customFormat="1" ht="15.6" x14ac:dyDescent="0.3">
      <c r="A50" s="62" t="s">
        <v>88</v>
      </c>
      <c r="B50" s="16" t="s">
        <v>89</v>
      </c>
      <c r="C50" s="14" t="s">
        <v>27</v>
      </c>
      <c r="D50" s="149">
        <f t="shared" si="11"/>
        <v>0</v>
      </c>
      <c r="E50" s="149">
        <v>0</v>
      </c>
      <c r="F50" s="149">
        <v>0</v>
      </c>
      <c r="G50" s="149">
        <v>0</v>
      </c>
      <c r="H50" s="149">
        <v>0</v>
      </c>
    </row>
    <row r="51" spans="1:8" s="51" customFormat="1" ht="15.6" x14ac:dyDescent="0.3">
      <c r="A51" s="62" t="s">
        <v>90</v>
      </c>
      <c r="B51" s="16" t="s">
        <v>91</v>
      </c>
      <c r="C51" s="14" t="s">
        <v>27</v>
      </c>
      <c r="D51" s="149">
        <f t="shared" si="11"/>
        <v>0</v>
      </c>
      <c r="E51" s="149">
        <v>0</v>
      </c>
      <c r="F51" s="149">
        <v>0</v>
      </c>
      <c r="G51" s="149">
        <v>0</v>
      </c>
      <c r="H51" s="149">
        <v>0</v>
      </c>
    </row>
    <row r="52" spans="1:8" s="51" customFormat="1" ht="15.6" x14ac:dyDescent="0.3">
      <c r="A52" s="62" t="s">
        <v>92</v>
      </c>
      <c r="B52" s="16" t="s">
        <v>93</v>
      </c>
      <c r="C52" s="14" t="s">
        <v>27</v>
      </c>
      <c r="D52" s="149">
        <f t="shared" si="11"/>
        <v>1772.5513913999998</v>
      </c>
      <c r="E52" s="149">
        <f>'Додаток 2'!G54</f>
        <v>1151.4311833999998</v>
      </c>
      <c r="F52" s="149">
        <f>'Додаток 2'!J54</f>
        <v>2.1472785999999999</v>
      </c>
      <c r="G52" s="149">
        <f>'Додаток 2'!M54</f>
        <v>587.70913540000004</v>
      </c>
      <c r="H52" s="149">
        <f>'Додаток 2'!P54</f>
        <v>31.263794000000004</v>
      </c>
    </row>
    <row r="53" spans="1:8" s="51" customFormat="1" ht="27" thickBot="1" x14ac:dyDescent="0.35">
      <c r="A53" s="70" t="s">
        <v>94</v>
      </c>
      <c r="B53" s="71" t="s">
        <v>95</v>
      </c>
      <c r="C53" s="19" t="s">
        <v>27</v>
      </c>
      <c r="D53" s="156">
        <f>D47+D45+D44</f>
        <v>90789.217608292674</v>
      </c>
      <c r="E53" s="156">
        <f>E47+E45+E44</f>
        <v>58975.743539999996</v>
      </c>
      <c r="F53" s="156">
        <f>F47+F45+F44</f>
        <v>109.98256243902438</v>
      </c>
      <c r="G53" s="156">
        <f>G47+G45+G44</f>
        <v>30102.175227804873</v>
      </c>
      <c r="H53" s="156">
        <f>H47+H45+H44</f>
        <v>1601.3162780487803</v>
      </c>
    </row>
    <row r="54" spans="1:8" s="51" customFormat="1" ht="16.2" thickBot="1" x14ac:dyDescent="0.35">
      <c r="A54" s="72"/>
      <c r="B54" s="73"/>
      <c r="C54" s="20"/>
      <c r="D54" s="261"/>
      <c r="E54" s="261"/>
      <c r="F54" s="262"/>
      <c r="G54" s="261"/>
      <c r="H54" s="261"/>
    </row>
    <row r="55" spans="1:8" s="51" customFormat="1" ht="31.2" x14ac:dyDescent="0.3">
      <c r="A55" s="263" t="s">
        <v>96</v>
      </c>
      <c r="B55" s="264" t="s">
        <v>97</v>
      </c>
      <c r="C55" s="13" t="s">
        <v>98</v>
      </c>
      <c r="D55" s="265">
        <f>D53/D11</f>
        <v>2112.1207213604621</v>
      </c>
      <c r="E55" s="265">
        <f>E53/E11</f>
        <v>1830.0895205140384</v>
      </c>
      <c r="F55" s="265">
        <f>F53/F11</f>
        <v>2964.771646440332</v>
      </c>
      <c r="G55" s="265">
        <f>G53/G11</f>
        <v>2962.5973462938114</v>
      </c>
      <c r="H55" s="265">
        <f>H53/H11</f>
        <v>2852.2521983898737</v>
      </c>
    </row>
    <row r="56" spans="1:8" s="51" customFormat="1" ht="31.8" thickBot="1" x14ac:dyDescent="0.35">
      <c r="A56" s="266" t="s">
        <v>99</v>
      </c>
      <c r="B56" s="267" t="s">
        <v>100</v>
      </c>
      <c r="C56" s="14" t="s">
        <v>98</v>
      </c>
      <c r="D56" s="144">
        <f>D55*1.2</f>
        <v>2534.5448656325543</v>
      </c>
      <c r="E56" s="144">
        <f>E55*1.2</f>
        <v>2196.1074246168459</v>
      </c>
      <c r="F56" s="144">
        <f>F55*1.2</f>
        <v>3557.7259757283982</v>
      </c>
      <c r="G56" s="144">
        <f>G55*1.2</f>
        <v>3555.1168155525734</v>
      </c>
      <c r="H56" s="144">
        <f>H55*1.2</f>
        <v>3422.7026380678485</v>
      </c>
    </row>
    <row r="57" spans="1:8" s="51" customFormat="1" ht="16.2" thickBot="1" x14ac:dyDescent="0.35">
      <c r="A57" s="268"/>
      <c r="B57" s="334" t="s">
        <v>101</v>
      </c>
      <c r="C57" s="333"/>
      <c r="D57" s="333"/>
      <c r="E57" s="333"/>
      <c r="F57" s="333"/>
      <c r="G57" s="333"/>
      <c r="H57" s="333"/>
    </row>
    <row r="58" spans="1:8" s="51" customFormat="1" ht="16.8" customHeight="1" x14ac:dyDescent="0.3">
      <c r="A58" s="74">
        <v>1</v>
      </c>
      <c r="B58" s="50" t="s">
        <v>26</v>
      </c>
      <c r="C58" s="270" t="s">
        <v>27</v>
      </c>
      <c r="D58" s="191">
        <f>D59+D65+D66+D70</f>
        <v>37778.061555466556</v>
      </c>
      <c r="E58" s="191">
        <f>E59+E65+E66+E70</f>
        <v>27152.838246738702</v>
      </c>
      <c r="F58" s="191">
        <f t="shared" ref="F58:H58" si="12">F59+F65+F66+F70</f>
        <v>36.677905145647614</v>
      </c>
      <c r="G58" s="191">
        <f t="shared" si="12"/>
        <v>10038.01552460514</v>
      </c>
      <c r="H58" s="191">
        <f t="shared" si="12"/>
        <v>550.52987897706373</v>
      </c>
    </row>
    <row r="59" spans="1:8" s="51" customFormat="1" ht="16.8" customHeight="1" x14ac:dyDescent="0.3">
      <c r="A59" s="74" t="s">
        <v>28</v>
      </c>
      <c r="B59" s="66" t="s">
        <v>29</v>
      </c>
      <c r="C59" s="14" t="s">
        <v>27</v>
      </c>
      <c r="D59" s="149">
        <f>D60+D61+D62+D63</f>
        <v>22590.845045466554</v>
      </c>
      <c r="E59" s="149">
        <f>E60+E61+E62+E63</f>
        <v>15767.0333267387</v>
      </c>
      <c r="F59" s="149">
        <f t="shared" ref="F59:H59" si="13">F60+F61+F62+F63</f>
        <v>23.571145145647616</v>
      </c>
      <c r="G59" s="149">
        <f t="shared" si="13"/>
        <v>6448.0696746051408</v>
      </c>
      <c r="H59" s="149">
        <f t="shared" si="13"/>
        <v>352.17089897706364</v>
      </c>
    </row>
    <row r="60" spans="1:8" s="51" customFormat="1" ht="16.8" customHeight="1" x14ac:dyDescent="0.3">
      <c r="A60" s="74" t="s">
        <v>30</v>
      </c>
      <c r="B60" s="66" t="s">
        <v>39</v>
      </c>
      <c r="C60" s="14" t="s">
        <v>27</v>
      </c>
      <c r="D60" s="149">
        <f>E60+F60+G60+H60</f>
        <v>16465.857210000002</v>
      </c>
      <c r="E60" s="149">
        <f>'Додаток 2'!G68</f>
        <v>11669.577789999999</v>
      </c>
      <c r="F60" s="149">
        <f>'Додаток 2'!J68</f>
        <v>16.564489999999999</v>
      </c>
      <c r="G60" s="149">
        <f>'Додаток 2'!M68</f>
        <v>4530.1468599999998</v>
      </c>
      <c r="H60" s="149">
        <f>'Додаток 2'!Q68</f>
        <v>249.56807000000001</v>
      </c>
    </row>
    <row r="61" spans="1:8" s="51" customFormat="1" ht="28.2" customHeight="1" x14ac:dyDescent="0.3">
      <c r="A61" s="74" t="s">
        <v>38</v>
      </c>
      <c r="B61" s="66" t="s">
        <v>102</v>
      </c>
      <c r="C61" s="14" t="s">
        <v>27</v>
      </c>
      <c r="D61" s="149">
        <f t="shared" ref="D61:D81" si="14">E61+F61+G61+H61</f>
        <v>0</v>
      </c>
      <c r="E61" s="189">
        <v>0</v>
      </c>
      <c r="F61" s="189">
        <v>0</v>
      </c>
      <c r="G61" s="189">
        <v>0</v>
      </c>
      <c r="H61" s="189">
        <v>0</v>
      </c>
    </row>
    <row r="62" spans="1:8" s="51" customFormat="1" ht="28.2" customHeight="1" x14ac:dyDescent="0.3">
      <c r="A62" s="74" t="s">
        <v>40</v>
      </c>
      <c r="B62" s="66" t="s">
        <v>103</v>
      </c>
      <c r="C62" s="14" t="s">
        <v>27</v>
      </c>
      <c r="D62" s="149">
        <f t="shared" si="14"/>
        <v>6.2302799999999996</v>
      </c>
      <c r="E62" s="149">
        <f>'Додаток 2'!G70</f>
        <v>4.67082</v>
      </c>
      <c r="F62" s="149">
        <f>'Додаток 2'!J70</f>
        <v>5.3800000000000002E-3</v>
      </c>
      <c r="G62" s="149">
        <f>'Додаток 2'!M70</f>
        <v>1.47271</v>
      </c>
      <c r="H62" s="149">
        <f>'Додаток 2'!P70</f>
        <v>8.1369999999999998E-2</v>
      </c>
    </row>
    <row r="63" spans="1:8" s="51" customFormat="1" ht="18" customHeight="1" x14ac:dyDescent="0.3">
      <c r="A63" s="74" t="s">
        <v>46</v>
      </c>
      <c r="B63" s="66" t="s">
        <v>49</v>
      </c>
      <c r="C63" s="14" t="s">
        <v>27</v>
      </c>
      <c r="D63" s="149">
        <f t="shared" si="14"/>
        <v>6118.7575554665536</v>
      </c>
      <c r="E63" s="149">
        <f>'[1]Д 3'!$H$17</f>
        <v>4092.7847167387008</v>
      </c>
      <c r="F63" s="149">
        <f>'[1]Д 3'!$I$17</f>
        <v>7.0012751456476172</v>
      </c>
      <c r="G63" s="149">
        <f>'[1]Д 3'!$J$17</f>
        <v>1916.450104605141</v>
      </c>
      <c r="H63" s="149">
        <f>'[1]Д 3'!$K$17</f>
        <v>102.52145897706362</v>
      </c>
    </row>
    <row r="64" spans="1:8" s="51" customFormat="1" ht="28.8" customHeight="1" x14ac:dyDescent="0.3">
      <c r="A64" s="74" t="s">
        <v>104</v>
      </c>
      <c r="B64" s="269" t="s">
        <v>105</v>
      </c>
      <c r="C64" s="14" t="s">
        <v>27</v>
      </c>
      <c r="D64" s="149">
        <f t="shared" si="14"/>
        <v>4938.9922634003533</v>
      </c>
      <c r="E64" s="149">
        <f>'[1]Д 3'!$H$18</f>
        <v>3208.3186613334005</v>
      </c>
      <c r="F64" s="149">
        <f>'[1]Д 3'!$I$18</f>
        <v>5.983122980249199</v>
      </c>
      <c r="G64" s="149">
        <f>'[1]Д 3'!$J$18</f>
        <v>1637.5778364058992</v>
      </c>
      <c r="H64" s="149">
        <f>'[1]Д 3'!$K$18</f>
        <v>87.112642680804029</v>
      </c>
    </row>
    <row r="65" spans="1:8" s="51" customFormat="1" ht="19.2" customHeight="1" x14ac:dyDescent="0.3">
      <c r="A65" s="74" t="s">
        <v>50</v>
      </c>
      <c r="B65" s="75" t="s">
        <v>51</v>
      </c>
      <c r="C65" s="14" t="s">
        <v>27</v>
      </c>
      <c r="D65" s="149">
        <f t="shared" si="14"/>
        <v>9799.39293</v>
      </c>
      <c r="E65" s="149">
        <f>'Додаток 2'!G73</f>
        <v>7346.5717800000002</v>
      </c>
      <c r="F65" s="149">
        <f>'Додаток 2'!J73</f>
        <v>8.4570000000000007</v>
      </c>
      <c r="G65" s="149">
        <f>'Додаток 2'!M73</f>
        <v>2316.37509</v>
      </c>
      <c r="H65" s="149">
        <f>'Додаток 2'!P73</f>
        <v>127.98905999999999</v>
      </c>
    </row>
    <row r="66" spans="1:8" s="51" customFormat="1" ht="18" customHeight="1" x14ac:dyDescent="0.3">
      <c r="A66" s="74" t="s">
        <v>52</v>
      </c>
      <c r="B66" s="66" t="s">
        <v>53</v>
      </c>
      <c r="C66" s="14" t="s">
        <v>27</v>
      </c>
      <c r="D66" s="149">
        <f>E66+F66+G66+H66</f>
        <v>4365.5877599999994</v>
      </c>
      <c r="E66" s="149">
        <f>E67+E68+E69</f>
        <v>3272.8664099999996</v>
      </c>
      <c r="F66" s="149">
        <f t="shared" ref="F66:H66" si="15">F67+F68+F69</f>
        <v>3.76755</v>
      </c>
      <c r="G66" s="149">
        <f t="shared" si="15"/>
        <v>1031.9352200000001</v>
      </c>
      <c r="H66" s="149">
        <f t="shared" si="15"/>
        <v>57.01858</v>
      </c>
    </row>
    <row r="67" spans="1:8" s="51" customFormat="1" ht="26.4" x14ac:dyDescent="0.3">
      <c r="A67" s="74" t="s">
        <v>54</v>
      </c>
      <c r="B67" s="66" t="s">
        <v>55</v>
      </c>
      <c r="C67" s="14" t="s">
        <v>27</v>
      </c>
      <c r="D67" s="149">
        <f>E67+F67+G67+H67</f>
        <v>2091.944</v>
      </c>
      <c r="E67" s="149">
        <f>'Додаток 2'!G75</f>
        <v>1568.3233499999999</v>
      </c>
      <c r="F67" s="149">
        <f>'Додаток 2'!J75</f>
        <v>1.8053699999999999</v>
      </c>
      <c r="G67" s="149">
        <f>'Додаток 2'!M75</f>
        <v>494.49257</v>
      </c>
      <c r="H67" s="149">
        <f>'Додаток 2'!P75</f>
        <v>27.322710000000001</v>
      </c>
    </row>
    <row r="68" spans="1:8" s="51" customFormat="1" ht="17.399999999999999" customHeight="1" x14ac:dyDescent="0.3">
      <c r="A68" s="74" t="s">
        <v>56</v>
      </c>
      <c r="B68" s="66" t="s">
        <v>106</v>
      </c>
      <c r="C68" s="14" t="s">
        <v>27</v>
      </c>
      <c r="D68" s="149">
        <f t="shared" si="14"/>
        <v>1923.0819200000001</v>
      </c>
      <c r="E68" s="149">
        <f>'Додаток 2'!G76</f>
        <v>1441.72803</v>
      </c>
      <c r="F68" s="149">
        <f>'Додаток 2'!J76</f>
        <v>1.65964</v>
      </c>
      <c r="G68" s="149">
        <f>'Додаток 2'!M76</f>
        <v>454.57704000000001</v>
      </c>
      <c r="H68" s="149">
        <f>'Додаток 2'!P76</f>
        <v>25.11721</v>
      </c>
    </row>
    <row r="69" spans="1:8" s="51" customFormat="1" ht="17.399999999999999" customHeight="1" x14ac:dyDescent="0.3">
      <c r="A69" s="74" t="s">
        <v>58</v>
      </c>
      <c r="B69" s="76" t="s">
        <v>107</v>
      </c>
      <c r="C69" s="14" t="s">
        <v>27</v>
      </c>
      <c r="D69" s="149">
        <f t="shared" si="14"/>
        <v>350.56184000000002</v>
      </c>
      <c r="E69" s="149">
        <f>'Додаток 2'!G77</f>
        <v>262.81502999999998</v>
      </c>
      <c r="F69" s="149">
        <f>'Додаток 2'!J77</f>
        <v>0.30253999999999998</v>
      </c>
      <c r="G69" s="149">
        <f>'Додаток 2'!M77</f>
        <v>82.865610000000004</v>
      </c>
      <c r="H69" s="149">
        <f>'Додаток 2'!P77</f>
        <v>4.5786600000000002</v>
      </c>
    </row>
    <row r="70" spans="1:8" s="51" customFormat="1" ht="18" customHeight="1" x14ac:dyDescent="0.3">
      <c r="A70" s="74" t="s">
        <v>60</v>
      </c>
      <c r="B70" s="64" t="s">
        <v>61</v>
      </c>
      <c r="C70" s="14" t="s">
        <v>27</v>
      </c>
      <c r="D70" s="149">
        <f t="shared" si="14"/>
        <v>1022.23582</v>
      </c>
      <c r="E70" s="149">
        <f>E71+E72+E73</f>
        <v>766.36672999999996</v>
      </c>
      <c r="F70" s="149">
        <f t="shared" ref="F70:H70" si="16">F71+F72+F73</f>
        <v>0.88221000000000005</v>
      </c>
      <c r="G70" s="149">
        <f t="shared" si="16"/>
        <v>241.63553999999999</v>
      </c>
      <c r="H70" s="149">
        <f t="shared" si="16"/>
        <v>13.35134</v>
      </c>
    </row>
    <row r="71" spans="1:8" s="51" customFormat="1" ht="18" customHeight="1" x14ac:dyDescent="0.3">
      <c r="A71" s="74" t="s">
        <v>62</v>
      </c>
      <c r="B71" s="66" t="s">
        <v>63</v>
      </c>
      <c r="C71" s="14" t="s">
        <v>27</v>
      </c>
      <c r="D71" s="149">
        <f t="shared" si="14"/>
        <v>697.77323000000001</v>
      </c>
      <c r="E71" s="149">
        <f>'Додаток 2'!G79</f>
        <v>523.11823000000004</v>
      </c>
      <c r="F71" s="149">
        <f>'Додаток 2'!J79</f>
        <v>0.60219</v>
      </c>
      <c r="G71" s="149">
        <f>'Додаток 2'!M79</f>
        <v>164.93924999999999</v>
      </c>
      <c r="H71" s="149">
        <f>'Додаток 2'!P79</f>
        <v>9.1135599999999997</v>
      </c>
    </row>
    <row r="72" spans="1:8" s="51" customFormat="1" ht="32.4" customHeight="1" x14ac:dyDescent="0.3">
      <c r="A72" s="74" t="s">
        <v>64</v>
      </c>
      <c r="B72" s="66" t="s">
        <v>55</v>
      </c>
      <c r="C72" s="14" t="s">
        <v>27</v>
      </c>
      <c r="D72" s="149">
        <f t="shared" si="14"/>
        <v>144.57076999999998</v>
      </c>
      <c r="E72" s="149">
        <f>'Додаток 2'!G80</f>
        <v>108.38421</v>
      </c>
      <c r="F72" s="149">
        <f>'Додаток 2'!J80</f>
        <v>0.12477000000000001</v>
      </c>
      <c r="G72" s="149">
        <f>'Додаток 2'!M80</f>
        <v>34.173560000000002</v>
      </c>
      <c r="H72" s="149">
        <f>'Додаток 2'!P80</f>
        <v>1.8882300000000001</v>
      </c>
    </row>
    <row r="73" spans="1:8" s="51" customFormat="1" ht="18.600000000000001" customHeight="1" x14ac:dyDescent="0.3">
      <c r="A73" s="74" t="s">
        <v>65</v>
      </c>
      <c r="B73" s="66" t="s">
        <v>66</v>
      </c>
      <c r="C73" s="14" t="s">
        <v>27</v>
      </c>
      <c r="D73" s="149">
        <f t="shared" si="14"/>
        <v>179.89182</v>
      </c>
      <c r="E73" s="149">
        <f>'Додаток 2'!G81</f>
        <v>134.86429000000001</v>
      </c>
      <c r="F73" s="149">
        <f>'Додаток 2'!J81</f>
        <v>0.15525</v>
      </c>
      <c r="G73" s="149">
        <f>'Додаток 2'!M81</f>
        <v>42.522730000000003</v>
      </c>
      <c r="H73" s="149">
        <f>'Додаток 2'!P81</f>
        <v>2.3495499999999998</v>
      </c>
    </row>
    <row r="74" spans="1:8" s="51" customFormat="1" ht="18.600000000000001" customHeight="1" x14ac:dyDescent="0.3">
      <c r="A74" s="74">
        <v>2</v>
      </c>
      <c r="B74" s="77" t="s">
        <v>67</v>
      </c>
      <c r="C74" s="18" t="s">
        <v>27</v>
      </c>
      <c r="D74" s="194">
        <f t="shared" si="14"/>
        <v>2602.2141499999998</v>
      </c>
      <c r="E74" s="194">
        <f>E75+E76+E77</f>
        <v>1950.8711599999999</v>
      </c>
      <c r="F74" s="194">
        <f t="shared" ref="F74:H74" si="17">F75+F76+F77</f>
        <v>2.2457400000000001</v>
      </c>
      <c r="G74" s="194">
        <f t="shared" si="17"/>
        <v>615.10994999999991</v>
      </c>
      <c r="H74" s="194">
        <f t="shared" si="17"/>
        <v>33.987299999999998</v>
      </c>
    </row>
    <row r="75" spans="1:8" s="51" customFormat="1" ht="18.600000000000001" customHeight="1" x14ac:dyDescent="0.3">
      <c r="A75" s="74" t="s">
        <v>68</v>
      </c>
      <c r="B75" s="16" t="s">
        <v>63</v>
      </c>
      <c r="C75" s="14" t="s">
        <v>27</v>
      </c>
      <c r="D75" s="149">
        <f t="shared" si="14"/>
        <v>1984.9450999999997</v>
      </c>
      <c r="E75" s="149">
        <f>'Додаток 2'!G83</f>
        <v>1488.10664</v>
      </c>
      <c r="F75" s="149">
        <f>'Додаток 2'!J83</f>
        <v>1.7130300000000001</v>
      </c>
      <c r="G75" s="149">
        <f>'Додаток 2'!M83</f>
        <v>469.20022999999998</v>
      </c>
      <c r="H75" s="149">
        <f>'Додаток 2'!P83</f>
        <v>25.9252</v>
      </c>
    </row>
    <row r="76" spans="1:8" s="51" customFormat="1" ht="33" customHeight="1" x14ac:dyDescent="0.3">
      <c r="A76" s="74" t="s">
        <v>69</v>
      </c>
      <c r="B76" s="16" t="s">
        <v>55</v>
      </c>
      <c r="C76" s="14" t="s">
        <v>27</v>
      </c>
      <c r="D76" s="149">
        <f t="shared" si="14"/>
        <v>436.68791999999996</v>
      </c>
      <c r="E76" s="149">
        <f>'Додаток 2'!G84</f>
        <v>327.38346000000001</v>
      </c>
      <c r="F76" s="149">
        <f>'Додаток 2'!J84</f>
        <v>0.37686999999999998</v>
      </c>
      <c r="G76" s="149">
        <f>'Додаток 2'!M84</f>
        <v>103.22405000000001</v>
      </c>
      <c r="H76" s="149">
        <f>'Додаток 2'!P84</f>
        <v>5.7035400000000003</v>
      </c>
    </row>
    <row r="77" spans="1:8" s="51" customFormat="1" ht="16.2" customHeight="1" x14ac:dyDescent="0.3">
      <c r="A77" s="74" t="s">
        <v>70</v>
      </c>
      <c r="B77" s="17" t="s">
        <v>66</v>
      </c>
      <c r="C77" s="14" t="s">
        <v>27</v>
      </c>
      <c r="D77" s="149">
        <f t="shared" si="14"/>
        <v>180.58113000000003</v>
      </c>
      <c r="E77" s="149">
        <f>'Додаток 2'!G85</f>
        <v>135.38105999999999</v>
      </c>
      <c r="F77" s="149">
        <f>'Додаток 2'!J85</f>
        <v>0.15584000000000001</v>
      </c>
      <c r="G77" s="149">
        <f>'Додаток 2'!M85</f>
        <v>42.685670000000002</v>
      </c>
      <c r="H77" s="149">
        <f>'Додаток 2'!P85</f>
        <v>2.3585600000000002</v>
      </c>
    </row>
    <row r="78" spans="1:8" s="51" customFormat="1" ht="16.2" customHeight="1" x14ac:dyDescent="0.3">
      <c r="A78" s="74" t="s">
        <v>71</v>
      </c>
      <c r="B78" s="78" t="s">
        <v>72</v>
      </c>
      <c r="C78" s="18" t="s">
        <v>27</v>
      </c>
      <c r="D78" s="149">
        <f t="shared" si="14"/>
        <v>0</v>
      </c>
      <c r="E78" s="194">
        <f t="shared" ref="E78:H78" si="18">E79+E80+E81</f>
        <v>0</v>
      </c>
      <c r="F78" s="194">
        <f t="shared" si="18"/>
        <v>0</v>
      </c>
      <c r="G78" s="194">
        <f t="shared" si="18"/>
        <v>0</v>
      </c>
      <c r="H78" s="194">
        <f t="shared" si="18"/>
        <v>0</v>
      </c>
    </row>
    <row r="79" spans="1:8" s="51" customFormat="1" ht="16.2" customHeight="1" x14ac:dyDescent="0.3">
      <c r="A79" s="74" t="s">
        <v>20</v>
      </c>
      <c r="B79" s="66" t="s">
        <v>63</v>
      </c>
      <c r="C79" s="14" t="s">
        <v>27</v>
      </c>
      <c r="D79" s="149">
        <f t="shared" si="14"/>
        <v>0</v>
      </c>
      <c r="E79" s="149">
        <v>0</v>
      </c>
      <c r="F79" s="149">
        <v>0</v>
      </c>
      <c r="G79" s="149">
        <v>0</v>
      </c>
      <c r="H79" s="149">
        <v>0</v>
      </c>
    </row>
    <row r="80" spans="1:8" s="51" customFormat="1" ht="25.2" customHeight="1" x14ac:dyDescent="0.3">
      <c r="A80" s="74" t="s">
        <v>73</v>
      </c>
      <c r="B80" s="16" t="s">
        <v>55</v>
      </c>
      <c r="C80" s="14" t="s">
        <v>27</v>
      </c>
      <c r="D80" s="149">
        <f t="shared" si="14"/>
        <v>0</v>
      </c>
      <c r="E80" s="149">
        <v>0</v>
      </c>
      <c r="F80" s="149">
        <v>0</v>
      </c>
      <c r="G80" s="149">
        <v>0</v>
      </c>
      <c r="H80" s="149">
        <v>0</v>
      </c>
    </row>
    <row r="81" spans="1:8" s="51" customFormat="1" ht="15.6" x14ac:dyDescent="0.3">
      <c r="A81" s="74" t="s">
        <v>74</v>
      </c>
      <c r="B81" s="79" t="s">
        <v>108</v>
      </c>
      <c r="C81" s="14" t="s">
        <v>27</v>
      </c>
      <c r="D81" s="149">
        <f t="shared" si="14"/>
        <v>0</v>
      </c>
      <c r="E81" s="149">
        <v>0</v>
      </c>
      <c r="F81" s="149">
        <v>0</v>
      </c>
      <c r="G81" s="149">
        <v>0</v>
      </c>
      <c r="H81" s="149">
        <v>0</v>
      </c>
    </row>
    <row r="82" spans="1:8" s="51" customFormat="1" ht="18" customHeight="1" x14ac:dyDescent="0.3">
      <c r="A82" s="74" t="s">
        <v>24</v>
      </c>
      <c r="B82" s="68" t="s">
        <v>109</v>
      </c>
      <c r="C82" s="18" t="s">
        <v>27</v>
      </c>
      <c r="D82" s="194">
        <v>0</v>
      </c>
      <c r="E82" s="194">
        <v>0</v>
      </c>
      <c r="F82" s="194">
        <v>0</v>
      </c>
      <c r="G82" s="194">
        <v>0</v>
      </c>
      <c r="H82" s="194">
        <v>0</v>
      </c>
    </row>
    <row r="83" spans="1:8" s="51" customFormat="1" ht="18" customHeight="1" x14ac:dyDescent="0.3">
      <c r="A83" s="74" t="s">
        <v>76</v>
      </c>
      <c r="B83" s="68" t="s">
        <v>77</v>
      </c>
      <c r="C83" s="18" t="s">
        <v>27</v>
      </c>
      <c r="D83" s="194">
        <v>0</v>
      </c>
      <c r="E83" s="194">
        <v>0</v>
      </c>
      <c r="F83" s="194">
        <v>0</v>
      </c>
      <c r="G83" s="194">
        <v>0</v>
      </c>
      <c r="H83" s="194">
        <v>0</v>
      </c>
    </row>
    <row r="84" spans="1:8" s="51" customFormat="1" ht="18" customHeight="1" x14ac:dyDescent="0.3">
      <c r="A84" s="74" t="s">
        <v>78</v>
      </c>
      <c r="B84" s="68" t="s">
        <v>110</v>
      </c>
      <c r="C84" s="14" t="s">
        <v>27</v>
      </c>
      <c r="D84" s="194">
        <f>D83+D82+D78+D74+D58</f>
        <v>40380.275705466556</v>
      </c>
      <c r="E84" s="194">
        <f>E83+E82+E78+E74+E58</f>
        <v>29103.709406738701</v>
      </c>
      <c r="F84" s="194">
        <f t="shared" ref="F84:H84" si="19">F83+F82+F78+F74+F58</f>
        <v>38.923645145647612</v>
      </c>
      <c r="G84" s="194">
        <f t="shared" si="19"/>
        <v>10653.12547460514</v>
      </c>
      <c r="H84" s="194">
        <f t="shared" si="19"/>
        <v>584.51717897706374</v>
      </c>
    </row>
    <row r="85" spans="1:8" s="51" customFormat="1" ht="18" customHeight="1" x14ac:dyDescent="0.3">
      <c r="A85" s="74"/>
      <c r="B85" s="68"/>
      <c r="C85" s="14"/>
      <c r="D85" s="194"/>
      <c r="E85" s="194"/>
      <c r="F85" s="194"/>
      <c r="G85" s="194"/>
      <c r="H85" s="194"/>
    </row>
    <row r="86" spans="1:8" s="51" customFormat="1" ht="18" customHeight="1" x14ac:dyDescent="0.3">
      <c r="A86" s="74" t="s">
        <v>80</v>
      </c>
      <c r="B86" s="68" t="s">
        <v>111</v>
      </c>
      <c r="C86" s="14" t="s">
        <v>27</v>
      </c>
      <c r="D86" s="149">
        <v>0</v>
      </c>
      <c r="E86" s="149">
        <v>0</v>
      </c>
      <c r="F86" s="149">
        <v>0</v>
      </c>
      <c r="G86" s="149">
        <v>0</v>
      </c>
      <c r="H86" s="149">
        <v>0</v>
      </c>
    </row>
    <row r="87" spans="1:8" s="51" customFormat="1" ht="16.2" customHeight="1" x14ac:dyDescent="0.3">
      <c r="A87" s="74" t="s">
        <v>82</v>
      </c>
      <c r="B87" s="68" t="s">
        <v>112</v>
      </c>
      <c r="C87" s="18" t="s">
        <v>27</v>
      </c>
      <c r="D87" s="194">
        <f>D88+D89+D90+D91+D92</f>
        <v>984.88477330406226</v>
      </c>
      <c r="E87" s="194">
        <f>E88+E89+E90+E91+E92</f>
        <v>709.84657089606583</v>
      </c>
      <c r="F87" s="194">
        <f t="shared" ref="F87:H87" si="20">F88+F89+F90+F91+F92</f>
        <v>0.94935719867433188</v>
      </c>
      <c r="G87" s="194">
        <f t="shared" si="20"/>
        <v>259.83232864890584</v>
      </c>
      <c r="H87" s="194">
        <f t="shared" si="20"/>
        <v>14.256516560416189</v>
      </c>
    </row>
    <row r="88" spans="1:8" s="51" customFormat="1" ht="16.2" customHeight="1" x14ac:dyDescent="0.3">
      <c r="A88" s="74" t="s">
        <v>84</v>
      </c>
      <c r="B88" s="16" t="s">
        <v>85</v>
      </c>
      <c r="C88" s="14" t="s">
        <v>27</v>
      </c>
      <c r="D88" s="149">
        <f>E88+F88+G88+H88</f>
        <v>177.2792591947312</v>
      </c>
      <c r="E88" s="149">
        <f>E92/(100%-18%)-E92</f>
        <v>127.77238276129185</v>
      </c>
      <c r="F88" s="149">
        <f t="shared" ref="F88:H88" si="21">F92/(100%-18%)-F92</f>
        <v>0.17088429576137965</v>
      </c>
      <c r="G88" s="149">
        <f t="shared" si="21"/>
        <v>46.769819156803038</v>
      </c>
      <c r="H88" s="149">
        <f t="shared" si="21"/>
        <v>2.5661729808749136</v>
      </c>
    </row>
    <row r="89" spans="1:8" s="51" customFormat="1" ht="16.2" customHeight="1" x14ac:dyDescent="0.3">
      <c r="A89" s="74" t="s">
        <v>86</v>
      </c>
      <c r="B89" s="16" t="s">
        <v>113</v>
      </c>
      <c r="C89" s="14" t="s">
        <v>27</v>
      </c>
      <c r="D89" s="149">
        <f t="shared" ref="D89:D92" si="22">E89+F89+G89+H89</f>
        <v>0</v>
      </c>
      <c r="E89" s="149">
        <f>'[2]Д17 2 ст_тариф'!H118</f>
        <v>0</v>
      </c>
      <c r="F89" s="149">
        <f>'[2]Д17 2 ст_тариф'!K118</f>
        <v>0</v>
      </c>
      <c r="G89" s="149">
        <f>'[2]Д17 2 ст_тариф'!N118</f>
        <v>0</v>
      </c>
      <c r="H89" s="149">
        <f>'[2]Д17 2 ст_тариф'!Q118</f>
        <v>0</v>
      </c>
    </row>
    <row r="90" spans="1:8" s="51" customFormat="1" ht="16.2" customHeight="1" x14ac:dyDescent="0.3">
      <c r="A90" s="74" t="s">
        <v>88</v>
      </c>
      <c r="B90" s="16" t="s">
        <v>114</v>
      </c>
      <c r="C90" s="14" t="s">
        <v>27</v>
      </c>
      <c r="D90" s="149">
        <f t="shared" si="22"/>
        <v>0</v>
      </c>
      <c r="E90" s="149">
        <f>'[2]Д17 2 ст_тариф'!H119</f>
        <v>0</v>
      </c>
      <c r="F90" s="149">
        <f>'[2]Д17 2 ст_тариф'!K119</f>
        <v>0</v>
      </c>
      <c r="G90" s="149">
        <f>'[2]Д17 2 ст_тариф'!N119</f>
        <v>0</v>
      </c>
      <c r="H90" s="149">
        <f>'[2]Д17 2 ст_тариф'!Q119</f>
        <v>0</v>
      </c>
    </row>
    <row r="91" spans="1:8" s="51" customFormat="1" ht="16.2" customHeight="1" x14ac:dyDescent="0.3">
      <c r="A91" s="74" t="s">
        <v>90</v>
      </c>
      <c r="B91" s="16" t="s">
        <v>91</v>
      </c>
      <c r="C91" s="14" t="s">
        <v>27</v>
      </c>
      <c r="D91" s="149">
        <f t="shared" si="22"/>
        <v>0</v>
      </c>
      <c r="E91" s="149">
        <f>'[2]Д17 2 ст_тариф'!H120</f>
        <v>0</v>
      </c>
      <c r="F91" s="149">
        <f>'[2]Д17 2 ст_тариф'!K120</f>
        <v>0</v>
      </c>
      <c r="G91" s="149">
        <f>'[2]Д17 2 ст_тариф'!N120</f>
        <v>0</v>
      </c>
      <c r="H91" s="149">
        <f>'[2]Д17 2 ст_тариф'!Q120</f>
        <v>0</v>
      </c>
    </row>
    <row r="92" spans="1:8" s="51" customFormat="1" ht="19.8" customHeight="1" x14ac:dyDescent="0.3">
      <c r="A92" s="74" t="s">
        <v>92</v>
      </c>
      <c r="B92" s="16" t="s">
        <v>93</v>
      </c>
      <c r="C92" s="14" t="s">
        <v>27</v>
      </c>
      <c r="D92" s="149">
        <f t="shared" si="22"/>
        <v>807.60551410933101</v>
      </c>
      <c r="E92" s="149">
        <f>E84*2%</f>
        <v>582.07418813477398</v>
      </c>
      <c r="F92" s="149">
        <f t="shared" ref="F92:H92" si="23">F84*2%</f>
        <v>0.77847290291295224</v>
      </c>
      <c r="G92" s="149">
        <f t="shared" si="23"/>
        <v>213.06250949210281</v>
      </c>
      <c r="H92" s="149">
        <f t="shared" si="23"/>
        <v>11.690343579541276</v>
      </c>
    </row>
    <row r="93" spans="1:8" s="51" customFormat="1" ht="30.6" customHeight="1" thickBot="1" x14ac:dyDescent="0.35">
      <c r="A93" s="80" t="s">
        <v>94</v>
      </c>
      <c r="B93" s="81" t="s">
        <v>115</v>
      </c>
      <c r="C93" s="14" t="s">
        <v>27</v>
      </c>
      <c r="D93" s="202">
        <f>D87+D86+D84</f>
        <v>41365.160478770616</v>
      </c>
      <c r="E93" s="202">
        <f>E87+E86+E84</f>
        <v>29813.555977634765</v>
      </c>
      <c r="F93" s="202">
        <f>F87+F86+F84</f>
        <v>39.873002344321947</v>
      </c>
      <c r="G93" s="202">
        <f>G87+G86+G84</f>
        <v>10912.957803254047</v>
      </c>
      <c r="H93" s="144">
        <f>H87+H86+H84</f>
        <v>598.77369553747997</v>
      </c>
    </row>
    <row r="94" spans="1:8" s="51" customFormat="1" ht="45" customHeight="1" x14ac:dyDescent="0.3">
      <c r="A94" s="263" t="s">
        <v>96</v>
      </c>
      <c r="B94" s="271" t="s">
        <v>116</v>
      </c>
      <c r="C94" s="272" t="s">
        <v>98</v>
      </c>
      <c r="D94" s="273">
        <f>D93/D6</f>
        <v>1017.6818084823859</v>
      </c>
      <c r="E94" s="274">
        <f>E93/E6</f>
        <v>978.37539542636875</v>
      </c>
      <c r="F94" s="274">
        <f>F93/F6</f>
        <v>1136.6824696771216</v>
      </c>
      <c r="G94" s="274">
        <f>G93/G6</f>
        <v>1135.8214344055377</v>
      </c>
      <c r="H94" s="275">
        <f>H93/H6</f>
        <v>1127.8889683873567</v>
      </c>
    </row>
    <row r="95" spans="1:8" s="51" customFormat="1" ht="35.4" customHeight="1" thickBot="1" x14ac:dyDescent="0.35">
      <c r="A95" s="276" t="s">
        <v>99</v>
      </c>
      <c r="B95" s="277" t="s">
        <v>117</v>
      </c>
      <c r="C95" s="278" t="s">
        <v>98</v>
      </c>
      <c r="D95" s="279">
        <f>D94*1.2</f>
        <v>1221.2181701788631</v>
      </c>
      <c r="E95" s="280">
        <f>E94*1.2</f>
        <v>1174.0504745116425</v>
      </c>
      <c r="F95" s="280">
        <f>F94*1.2</f>
        <v>1364.0189636125458</v>
      </c>
      <c r="G95" s="280">
        <f t="shared" ref="G95:H95" si="24">G94*1.2</f>
        <v>1362.9857212866452</v>
      </c>
      <c r="H95" s="280">
        <f t="shared" si="24"/>
        <v>1353.4667620648281</v>
      </c>
    </row>
    <row r="96" spans="1:8" s="51" customFormat="1" ht="18" customHeight="1" thickBot="1" x14ac:dyDescent="0.35">
      <c r="A96" s="281"/>
      <c r="B96" s="335" t="s">
        <v>118</v>
      </c>
      <c r="C96" s="333"/>
      <c r="D96" s="333"/>
      <c r="E96" s="333"/>
      <c r="F96" s="333"/>
      <c r="G96" s="333"/>
      <c r="H96" s="333"/>
    </row>
    <row r="97" spans="1:8" s="51" customFormat="1" ht="14.4" customHeight="1" x14ac:dyDescent="0.3">
      <c r="A97" s="282">
        <v>1</v>
      </c>
      <c r="B97" s="53" t="s">
        <v>26</v>
      </c>
      <c r="C97" s="29" t="s">
        <v>27</v>
      </c>
      <c r="D97" s="283">
        <f>D98+D99+D100+D104</f>
        <v>1747.4278099999999</v>
      </c>
      <c r="E97" s="283">
        <f t="shared" ref="E97:H97" si="25">E98+E99+E100+E104</f>
        <v>1310.0407300000002</v>
      </c>
      <c r="F97" s="284">
        <f t="shared" si="25"/>
        <v>1.50804</v>
      </c>
      <c r="G97" s="284">
        <f t="shared" si="25"/>
        <v>413.05601999999999</v>
      </c>
      <c r="H97" s="284">
        <f t="shared" si="25"/>
        <v>22.823020000000003</v>
      </c>
    </row>
    <row r="98" spans="1:8" s="51" customFormat="1" ht="14.4" customHeight="1" x14ac:dyDescent="0.3">
      <c r="A98" s="266" t="s">
        <v>28</v>
      </c>
      <c r="B98" s="54" t="s">
        <v>119</v>
      </c>
      <c r="C98" s="2" t="s">
        <v>27</v>
      </c>
      <c r="D98" s="149">
        <f>E98+F98+G98+H98</f>
        <v>68.694180000000003</v>
      </c>
      <c r="E98" s="149">
        <f>'Додаток 2'!G112</f>
        <v>51.4998</v>
      </c>
      <c r="F98" s="149">
        <f>'Додаток 2'!J112</f>
        <v>5.9279999999999999E-2</v>
      </c>
      <c r="G98" s="149">
        <f>'Додаток 2'!M112</f>
        <v>16.23789</v>
      </c>
      <c r="H98" s="149">
        <f>'Додаток 2'!P112</f>
        <v>0.89720999999999995</v>
      </c>
    </row>
    <row r="99" spans="1:8" s="51" customFormat="1" ht="14.4" customHeight="1" x14ac:dyDescent="0.3">
      <c r="A99" s="266" t="s">
        <v>50</v>
      </c>
      <c r="B99" s="54" t="s">
        <v>51</v>
      </c>
      <c r="C99" s="2" t="s">
        <v>27</v>
      </c>
      <c r="D99" s="149">
        <f t="shared" ref="D99:D117" si="26">E99+F99+G99+H99</f>
        <v>1382.7846499999998</v>
      </c>
      <c r="E99" s="149">
        <f>'Додаток 2'!G113</f>
        <v>1036.6689799999999</v>
      </c>
      <c r="F99" s="149">
        <f>'Додаток 2'!J113</f>
        <v>1.19336</v>
      </c>
      <c r="G99" s="149">
        <f>'Додаток 2'!M113</f>
        <v>326.86187000000001</v>
      </c>
      <c r="H99" s="149">
        <f>'Додаток 2'!P113</f>
        <v>18.06044</v>
      </c>
    </row>
    <row r="100" spans="1:8" s="51" customFormat="1" ht="14.4" customHeight="1" x14ac:dyDescent="0.3">
      <c r="A100" s="266" t="s">
        <v>52</v>
      </c>
      <c r="B100" s="54" t="s">
        <v>53</v>
      </c>
      <c r="C100" s="2" t="s">
        <v>27</v>
      </c>
      <c r="D100" s="149">
        <f t="shared" si="26"/>
        <v>241.55393000000004</v>
      </c>
      <c r="E100" s="149">
        <f>E101+E102+E103</f>
        <v>181.09216000000004</v>
      </c>
      <c r="F100" s="149">
        <f t="shared" ref="F100:H100" si="27">F101+F102+F103</f>
        <v>0.20846000000000001</v>
      </c>
      <c r="G100" s="149">
        <f t="shared" si="27"/>
        <v>57.098390000000002</v>
      </c>
      <c r="H100" s="149">
        <f t="shared" si="27"/>
        <v>3.1549200000000006</v>
      </c>
    </row>
    <row r="101" spans="1:8" s="51" customFormat="1" ht="31.8" customHeight="1" x14ac:dyDescent="0.3">
      <c r="A101" s="266" t="s">
        <v>54</v>
      </c>
      <c r="B101" s="54" t="s">
        <v>55</v>
      </c>
      <c r="C101" s="2" t="s">
        <v>27</v>
      </c>
      <c r="D101" s="149">
        <f t="shared" si="26"/>
        <v>215.50543999999999</v>
      </c>
      <c r="E101" s="149">
        <f>'Додаток 2'!G115</f>
        <v>161.56370000000001</v>
      </c>
      <c r="F101" s="149">
        <f>'Додаток 2'!J115</f>
        <v>0.18598000000000001</v>
      </c>
      <c r="G101" s="149">
        <f>'Додаток 2'!M115</f>
        <v>50.94106</v>
      </c>
      <c r="H101" s="149">
        <f>'Додаток 2'!P115</f>
        <v>2.8147000000000002</v>
      </c>
    </row>
    <row r="102" spans="1:8" s="51" customFormat="1" ht="16.8" customHeight="1" x14ac:dyDescent="0.3">
      <c r="A102" s="266" t="s">
        <v>56</v>
      </c>
      <c r="B102" s="54" t="s">
        <v>106</v>
      </c>
      <c r="C102" s="2" t="s">
        <v>27</v>
      </c>
      <c r="D102" s="149">
        <f t="shared" si="26"/>
        <v>1.45</v>
      </c>
      <c r="E102" s="149">
        <f>'Додаток 2'!G116</f>
        <v>1.0870599999999999</v>
      </c>
      <c r="F102" s="149">
        <f>'Додаток 2'!J116</f>
        <v>1.25E-3</v>
      </c>
      <c r="G102" s="149">
        <f>'Додаток 2'!M116</f>
        <v>0.34275</v>
      </c>
      <c r="H102" s="149">
        <f>'Додаток 2'!P116</f>
        <v>1.8939999999999999E-2</v>
      </c>
    </row>
    <row r="103" spans="1:8" s="51" customFormat="1" ht="16.8" customHeight="1" x14ac:dyDescent="0.3">
      <c r="A103" s="266" t="s">
        <v>58</v>
      </c>
      <c r="B103" s="54" t="s">
        <v>59</v>
      </c>
      <c r="C103" s="2" t="s">
        <v>27</v>
      </c>
      <c r="D103" s="149">
        <f t="shared" si="26"/>
        <v>24.598490000000002</v>
      </c>
      <c r="E103" s="149">
        <f>'Додаток 2'!G117</f>
        <v>18.441400000000002</v>
      </c>
      <c r="F103" s="149">
        <f>'Додаток 2'!J117</f>
        <v>2.1229999999999999E-2</v>
      </c>
      <c r="G103" s="149">
        <f>'Додаток 2'!M117</f>
        <v>5.8145800000000003</v>
      </c>
      <c r="H103" s="149">
        <f>'Додаток 2'!P117</f>
        <v>0.32128000000000001</v>
      </c>
    </row>
    <row r="104" spans="1:8" s="51" customFormat="1" ht="16.8" customHeight="1" x14ac:dyDescent="0.3">
      <c r="A104" s="266" t="s">
        <v>60</v>
      </c>
      <c r="B104" s="55" t="s">
        <v>61</v>
      </c>
      <c r="C104" s="30" t="s">
        <v>27</v>
      </c>
      <c r="D104" s="149">
        <f t="shared" si="26"/>
        <v>54.395049999999998</v>
      </c>
      <c r="E104" s="149">
        <f>E105+E106+E107</f>
        <v>40.779789999999998</v>
      </c>
      <c r="F104" s="149">
        <f t="shared" ref="F104:H104" si="28">F105+F106+F107</f>
        <v>4.6939999999999996E-2</v>
      </c>
      <c r="G104" s="149">
        <f t="shared" si="28"/>
        <v>12.85787</v>
      </c>
      <c r="H104" s="149">
        <f t="shared" si="28"/>
        <v>0.71045000000000003</v>
      </c>
    </row>
    <row r="105" spans="1:8" s="51" customFormat="1" ht="20.399999999999999" customHeight="1" x14ac:dyDescent="0.3">
      <c r="A105" s="266" t="s">
        <v>62</v>
      </c>
      <c r="B105" s="54" t="s">
        <v>63</v>
      </c>
      <c r="C105" s="2" t="s">
        <v>27</v>
      </c>
      <c r="D105" s="149">
        <f t="shared" si="26"/>
        <v>37.129799999999996</v>
      </c>
      <c r="E105" s="149">
        <f>'Додаток 2'!G119</f>
        <v>27.836089999999999</v>
      </c>
      <c r="F105" s="149">
        <f>'Додаток 2'!J119</f>
        <v>3.2039999999999999E-2</v>
      </c>
      <c r="G105" s="149">
        <f>'Додаток 2'!M119</f>
        <v>8.7767199999999992</v>
      </c>
      <c r="H105" s="149">
        <f>'Додаток 2'!P119</f>
        <v>0.48494999999999999</v>
      </c>
    </row>
    <row r="106" spans="1:8" s="51" customFormat="1" ht="28.2" customHeight="1" x14ac:dyDescent="0.3">
      <c r="A106" s="266" t="s">
        <v>64</v>
      </c>
      <c r="B106" s="54" t="s">
        <v>55</v>
      </c>
      <c r="C106" s="2" t="s">
        <v>27</v>
      </c>
      <c r="D106" s="149">
        <f t="shared" si="26"/>
        <v>7.6928799999999997</v>
      </c>
      <c r="E106" s="149">
        <f>'Додаток 2'!G120</f>
        <v>5.7673199999999998</v>
      </c>
      <c r="F106" s="149">
        <f>'Додаток 2'!J120</f>
        <v>6.6400000000000001E-3</v>
      </c>
      <c r="G106" s="149">
        <f>'Додаток 2'!M120</f>
        <v>1.8184400000000001</v>
      </c>
      <c r="H106" s="149">
        <f>'Додаток 2'!P120</f>
        <v>0.10048</v>
      </c>
    </row>
    <row r="107" spans="1:8" s="51" customFormat="1" ht="15" customHeight="1" x14ac:dyDescent="0.3">
      <c r="A107" s="266" t="s">
        <v>65</v>
      </c>
      <c r="B107" s="54" t="s">
        <v>66</v>
      </c>
      <c r="C107" s="2" t="s">
        <v>27</v>
      </c>
      <c r="D107" s="149">
        <f t="shared" si="26"/>
        <v>9.5723699999999994</v>
      </c>
      <c r="E107" s="149">
        <f>'Додаток 2'!G121</f>
        <v>7.17638</v>
      </c>
      <c r="F107" s="149">
        <f>'Додаток 2'!J121</f>
        <v>8.26E-3</v>
      </c>
      <c r="G107" s="149">
        <f>'Додаток 2'!M121</f>
        <v>2.2627100000000002</v>
      </c>
      <c r="H107" s="149">
        <f>'Додаток 2'!P121</f>
        <v>0.12501999999999999</v>
      </c>
    </row>
    <row r="108" spans="1:8" s="51" customFormat="1" ht="15" customHeight="1" x14ac:dyDescent="0.3">
      <c r="A108" s="266">
        <v>2</v>
      </c>
      <c r="B108" s="55" t="s">
        <v>67</v>
      </c>
      <c r="C108" s="2" t="s">
        <v>27</v>
      </c>
      <c r="D108" s="149">
        <f t="shared" si="26"/>
        <v>138.46862999999999</v>
      </c>
      <c r="E108" s="149">
        <f>E109+E110+E111</f>
        <v>103.80948000000001</v>
      </c>
      <c r="F108" s="149">
        <f t="shared" ref="F108:H108" si="29">F109+F110+F111</f>
        <v>0.11949</v>
      </c>
      <c r="G108" s="149">
        <f t="shared" si="29"/>
        <v>32.73113</v>
      </c>
      <c r="H108" s="149">
        <f t="shared" si="29"/>
        <v>1.80853</v>
      </c>
    </row>
    <row r="109" spans="1:8" s="51" customFormat="1" ht="15" customHeight="1" x14ac:dyDescent="0.3">
      <c r="A109" s="266" t="s">
        <v>68</v>
      </c>
      <c r="B109" s="54" t="s">
        <v>63</v>
      </c>
      <c r="C109" s="2" t="s">
        <v>27</v>
      </c>
      <c r="D109" s="149">
        <f t="shared" si="26"/>
        <v>105.62261000000001</v>
      </c>
      <c r="E109" s="149">
        <f>'Додаток 2'!G123</f>
        <v>79.184920000000005</v>
      </c>
      <c r="F109" s="149">
        <f>'Додаток 2'!J123</f>
        <v>9.1149999999999995E-2</v>
      </c>
      <c r="G109" s="149">
        <f>'Додаток 2'!M123</f>
        <v>24.967009999999998</v>
      </c>
      <c r="H109" s="149">
        <f>'Додаток 2'!P123</f>
        <v>1.3795299999999999</v>
      </c>
    </row>
    <row r="110" spans="1:8" s="51" customFormat="1" ht="25.8" customHeight="1" x14ac:dyDescent="0.3">
      <c r="A110" s="266" t="s">
        <v>69</v>
      </c>
      <c r="B110" s="54" t="s">
        <v>55</v>
      </c>
      <c r="C110" s="2" t="s">
        <v>27</v>
      </c>
      <c r="D110" s="149">
        <f t="shared" si="26"/>
        <v>23.236970000000003</v>
      </c>
      <c r="E110" s="149">
        <f>'Додаток 2'!G124</f>
        <v>17.420680000000001</v>
      </c>
      <c r="F110" s="149">
        <f>'Додаток 2'!J124</f>
        <v>2.0049999999999998E-2</v>
      </c>
      <c r="G110" s="149">
        <f>'Додаток 2'!M124</f>
        <v>5.4927400000000004</v>
      </c>
      <c r="H110" s="149">
        <f>'Додаток 2'!P124</f>
        <v>0.30349999999999999</v>
      </c>
    </row>
    <row r="111" spans="1:8" s="51" customFormat="1" ht="16.2" customHeight="1" x14ac:dyDescent="0.3">
      <c r="A111" s="266" t="s">
        <v>70</v>
      </c>
      <c r="B111" s="54" t="s">
        <v>66</v>
      </c>
      <c r="C111" s="2" t="s">
        <v>27</v>
      </c>
      <c r="D111" s="149">
        <f t="shared" si="26"/>
        <v>9.6090499999999999</v>
      </c>
      <c r="E111" s="149">
        <f>'Додаток 2'!G125</f>
        <v>7.2038799999999998</v>
      </c>
      <c r="F111" s="149">
        <f>'Додаток 2'!J125</f>
        <v>8.2900000000000005E-3</v>
      </c>
      <c r="G111" s="149">
        <f>'Додаток 2'!M125</f>
        <v>2.2713800000000002</v>
      </c>
      <c r="H111" s="149">
        <f>'Додаток 2'!P125</f>
        <v>0.1255</v>
      </c>
    </row>
    <row r="112" spans="1:8" s="51" customFormat="1" ht="16.2" customHeight="1" x14ac:dyDescent="0.3">
      <c r="A112" s="266" t="s">
        <v>71</v>
      </c>
      <c r="B112" s="56" t="s">
        <v>72</v>
      </c>
      <c r="C112" s="2" t="s">
        <v>27</v>
      </c>
      <c r="D112" s="149">
        <f t="shared" si="26"/>
        <v>0</v>
      </c>
      <c r="E112" s="149">
        <v>0</v>
      </c>
      <c r="F112" s="149">
        <v>0</v>
      </c>
      <c r="G112" s="149">
        <v>0</v>
      </c>
      <c r="H112" s="149">
        <v>0</v>
      </c>
    </row>
    <row r="113" spans="1:8" s="51" customFormat="1" ht="16.2" customHeight="1" x14ac:dyDescent="0.3">
      <c r="A113" s="266" t="s">
        <v>20</v>
      </c>
      <c r="B113" s="57" t="s">
        <v>63</v>
      </c>
      <c r="C113" s="2" t="s">
        <v>27</v>
      </c>
      <c r="D113" s="149">
        <f t="shared" si="26"/>
        <v>0</v>
      </c>
      <c r="E113" s="149">
        <v>0</v>
      </c>
      <c r="F113" s="149">
        <v>0</v>
      </c>
      <c r="G113" s="149">
        <v>0</v>
      </c>
      <c r="H113" s="149">
        <v>0</v>
      </c>
    </row>
    <row r="114" spans="1:8" s="51" customFormat="1" ht="30.6" customHeight="1" x14ac:dyDescent="0.3">
      <c r="A114" s="266" t="s">
        <v>73</v>
      </c>
      <c r="B114" s="57" t="s">
        <v>55</v>
      </c>
      <c r="C114" s="2" t="s">
        <v>27</v>
      </c>
      <c r="D114" s="149">
        <f t="shared" si="26"/>
        <v>0</v>
      </c>
      <c r="E114" s="149">
        <v>0</v>
      </c>
      <c r="F114" s="149">
        <v>0</v>
      </c>
      <c r="G114" s="149">
        <v>0</v>
      </c>
      <c r="H114" s="149">
        <v>0</v>
      </c>
    </row>
    <row r="115" spans="1:8" s="51" customFormat="1" ht="15.6" x14ac:dyDescent="0.3">
      <c r="A115" s="266" t="s">
        <v>74</v>
      </c>
      <c r="B115" s="58" t="s">
        <v>108</v>
      </c>
      <c r="C115" s="2" t="s">
        <v>27</v>
      </c>
      <c r="D115" s="149">
        <f t="shared" si="26"/>
        <v>0</v>
      </c>
      <c r="E115" s="149">
        <v>0</v>
      </c>
      <c r="F115" s="149">
        <v>0</v>
      </c>
      <c r="G115" s="149">
        <v>0</v>
      </c>
      <c r="H115" s="149">
        <v>0</v>
      </c>
    </row>
    <row r="116" spans="1:8" s="51" customFormat="1" ht="18.600000000000001" customHeight="1" x14ac:dyDescent="0.3">
      <c r="A116" s="266" t="s">
        <v>24</v>
      </c>
      <c r="B116" s="55" t="s">
        <v>120</v>
      </c>
      <c r="C116" s="2" t="s">
        <v>27</v>
      </c>
      <c r="D116" s="149">
        <f t="shared" si="26"/>
        <v>0</v>
      </c>
      <c r="E116" s="149">
        <v>0</v>
      </c>
      <c r="F116" s="149">
        <v>0</v>
      </c>
      <c r="G116" s="149">
        <v>0</v>
      </c>
      <c r="H116" s="149">
        <v>0</v>
      </c>
    </row>
    <row r="117" spans="1:8" s="51" customFormat="1" ht="18.600000000000001" customHeight="1" x14ac:dyDescent="0.3">
      <c r="A117" s="266" t="s">
        <v>76</v>
      </c>
      <c r="B117" s="55" t="s">
        <v>77</v>
      </c>
      <c r="C117" s="2" t="s">
        <v>27</v>
      </c>
      <c r="D117" s="149">
        <f t="shared" si="26"/>
        <v>0</v>
      </c>
      <c r="E117" s="149">
        <v>0</v>
      </c>
      <c r="F117" s="149">
        <v>0</v>
      </c>
      <c r="G117" s="149">
        <v>0</v>
      </c>
      <c r="H117" s="149">
        <v>0</v>
      </c>
    </row>
    <row r="118" spans="1:8" s="51" customFormat="1" ht="18.600000000000001" customHeight="1" x14ac:dyDescent="0.3">
      <c r="A118" s="266" t="s">
        <v>78</v>
      </c>
      <c r="B118" s="55" t="s">
        <v>110</v>
      </c>
      <c r="C118" s="2" t="s">
        <v>27</v>
      </c>
      <c r="D118" s="231">
        <f>D97+D108+D112+D116+D117</f>
        <v>1885.89644</v>
      </c>
      <c r="E118" s="231">
        <f t="shared" ref="E118:H118" si="30">E97+E108+E112+E116+E117</f>
        <v>1413.8502100000001</v>
      </c>
      <c r="F118" s="231">
        <f t="shared" si="30"/>
        <v>1.6275300000000001</v>
      </c>
      <c r="G118" s="231">
        <f t="shared" si="30"/>
        <v>445.78715</v>
      </c>
      <c r="H118" s="231">
        <f t="shared" si="30"/>
        <v>24.631550000000004</v>
      </c>
    </row>
    <row r="119" spans="1:8" s="51" customFormat="1" ht="18.600000000000001" customHeight="1" x14ac:dyDescent="0.3">
      <c r="A119" s="266" t="s">
        <v>80</v>
      </c>
      <c r="B119" s="55" t="s">
        <v>81</v>
      </c>
      <c r="C119" s="2" t="s">
        <v>27</v>
      </c>
      <c r="D119" s="149">
        <v>0</v>
      </c>
      <c r="E119" s="149">
        <v>0</v>
      </c>
      <c r="F119" s="149">
        <v>0</v>
      </c>
      <c r="G119" s="149">
        <v>0</v>
      </c>
      <c r="H119" s="149">
        <v>0</v>
      </c>
    </row>
    <row r="120" spans="1:8" s="51" customFormat="1" ht="15.6" customHeight="1" x14ac:dyDescent="0.3">
      <c r="A120" s="266" t="s">
        <v>82</v>
      </c>
      <c r="B120" s="55" t="s">
        <v>121</v>
      </c>
      <c r="C120" s="2" t="s">
        <v>27</v>
      </c>
      <c r="D120" s="231">
        <f>D121+D122+D123+D124+D125</f>
        <v>45.99747414634146</v>
      </c>
      <c r="E120" s="231">
        <f t="shared" ref="E120:H120" si="31">E121+E122+E123+E124+E125</f>
        <v>34.484151463414634</v>
      </c>
      <c r="F120" s="144">
        <f t="shared" si="31"/>
        <v>3.969585365853659E-2</v>
      </c>
      <c r="G120" s="144">
        <f t="shared" si="31"/>
        <v>10.872857317073171</v>
      </c>
      <c r="H120" s="144">
        <f t="shared" si="31"/>
        <v>0.60076951219512198</v>
      </c>
    </row>
    <row r="121" spans="1:8" s="51" customFormat="1" ht="15.6" customHeight="1" x14ac:dyDescent="0.3">
      <c r="A121" s="266" t="s">
        <v>84</v>
      </c>
      <c r="B121" s="54" t="s">
        <v>85</v>
      </c>
      <c r="C121" s="2" t="s">
        <v>27</v>
      </c>
      <c r="D121" s="149">
        <f>E121+F121+G121+H121</f>
        <v>8.279545346341461</v>
      </c>
      <c r="E121" s="149">
        <f>E125/(100%-18%)-E125</f>
        <v>6.2071472634146332</v>
      </c>
      <c r="F121" s="149">
        <f>F125/(100%-18%)-F125</f>
        <v>7.1452536585365836E-3</v>
      </c>
      <c r="G121" s="149">
        <f>G125/(100%-18%)-G125</f>
        <v>1.9571143170731702</v>
      </c>
      <c r="H121" s="149">
        <f>H125/(100%-18%)-H125</f>
        <v>0.10813851219512188</v>
      </c>
    </row>
    <row r="122" spans="1:8" s="51" customFormat="1" ht="15.6" customHeight="1" x14ac:dyDescent="0.3">
      <c r="A122" s="266" t="s">
        <v>86</v>
      </c>
      <c r="B122" s="54" t="s">
        <v>113</v>
      </c>
      <c r="C122" s="2" t="s">
        <v>27</v>
      </c>
      <c r="D122" s="149">
        <f t="shared" ref="D122:D125" si="32">E122+F122+G122+H122</f>
        <v>0</v>
      </c>
      <c r="E122" s="149">
        <f>'[2]Д17 2 ст_тариф'!H151</f>
        <v>0</v>
      </c>
      <c r="F122" s="149">
        <v>0</v>
      </c>
      <c r="G122" s="149">
        <f>'[2]Д17 2 ст_тариф'!J151</f>
        <v>0</v>
      </c>
      <c r="H122" s="149">
        <f>'[2]Д17 2 ст_тариф'!K151</f>
        <v>0</v>
      </c>
    </row>
    <row r="123" spans="1:8" s="51" customFormat="1" ht="15.6" customHeight="1" x14ac:dyDescent="0.3">
      <c r="A123" s="266" t="s">
        <v>88</v>
      </c>
      <c r="B123" s="54" t="s">
        <v>114</v>
      </c>
      <c r="C123" s="2" t="s">
        <v>27</v>
      </c>
      <c r="D123" s="149">
        <f t="shared" si="32"/>
        <v>0</v>
      </c>
      <c r="E123" s="149">
        <f>'[2]Д17 2 ст_тариф'!H152</f>
        <v>0</v>
      </c>
      <c r="F123" s="149">
        <v>0</v>
      </c>
      <c r="G123" s="149">
        <f>'[2]Д17 2 ст_тариф'!J152</f>
        <v>0</v>
      </c>
      <c r="H123" s="149">
        <f>'[2]Д17 2 ст_тариф'!K152</f>
        <v>0</v>
      </c>
    </row>
    <row r="124" spans="1:8" s="51" customFormat="1" ht="15.6" customHeight="1" x14ac:dyDescent="0.3">
      <c r="A124" s="266" t="s">
        <v>90</v>
      </c>
      <c r="B124" s="54" t="s">
        <v>91</v>
      </c>
      <c r="C124" s="2" t="s">
        <v>27</v>
      </c>
      <c r="D124" s="149">
        <f t="shared" si="32"/>
        <v>0</v>
      </c>
      <c r="E124" s="149">
        <f>'[2]Д17 2 ст_тариф'!H153</f>
        <v>0</v>
      </c>
      <c r="F124" s="149">
        <v>0</v>
      </c>
      <c r="G124" s="149">
        <f>'[2]Д17 2 ст_тариф'!J153</f>
        <v>0</v>
      </c>
      <c r="H124" s="149">
        <f>'[2]Д17 2 ст_тариф'!K153</f>
        <v>0</v>
      </c>
    </row>
    <row r="125" spans="1:8" s="51" customFormat="1" ht="15.6" customHeight="1" x14ac:dyDescent="0.3">
      <c r="A125" s="266" t="s">
        <v>92</v>
      </c>
      <c r="B125" s="54" t="s">
        <v>93</v>
      </c>
      <c r="C125" s="2" t="s">
        <v>27</v>
      </c>
      <c r="D125" s="149">
        <f t="shared" si="32"/>
        <v>37.717928800000003</v>
      </c>
      <c r="E125" s="149">
        <f>E118*2%</f>
        <v>28.2770042</v>
      </c>
      <c r="F125" s="149">
        <f>F118*2%</f>
        <v>3.2550600000000006E-2</v>
      </c>
      <c r="G125" s="149">
        <f>G118*2%</f>
        <v>8.9157430000000009</v>
      </c>
      <c r="H125" s="149">
        <f>H118*2%</f>
        <v>0.4926310000000001</v>
      </c>
    </row>
    <row r="126" spans="1:8" s="51" customFormat="1" ht="33" customHeight="1" thickBot="1" x14ac:dyDescent="0.35">
      <c r="A126" s="266" t="s">
        <v>94</v>
      </c>
      <c r="B126" s="59" t="s">
        <v>122</v>
      </c>
      <c r="C126" s="14" t="s">
        <v>27</v>
      </c>
      <c r="D126" s="285">
        <f>D118+D119+D120</f>
        <v>1931.8939141463416</v>
      </c>
      <c r="E126" s="285">
        <f t="shared" ref="E126:H126" si="33">E118+E119+E120</f>
        <v>1448.3343614634148</v>
      </c>
      <c r="F126" s="194">
        <f>F118+F119+F120</f>
        <v>1.6672258536585367</v>
      </c>
      <c r="G126" s="194">
        <f t="shared" si="33"/>
        <v>456.66000731707317</v>
      </c>
      <c r="H126" s="194">
        <f t="shared" si="33"/>
        <v>25.232319512195126</v>
      </c>
    </row>
    <row r="127" spans="1:8" s="51" customFormat="1" ht="33" customHeight="1" x14ac:dyDescent="0.3">
      <c r="A127" s="263" t="s">
        <v>96</v>
      </c>
      <c r="B127" s="264" t="s">
        <v>123</v>
      </c>
      <c r="C127" s="13" t="s">
        <v>98</v>
      </c>
      <c r="D127" s="286">
        <f>D126/D6</f>
        <v>47.529207419697542</v>
      </c>
      <c r="E127" s="286">
        <f>E126/E6</f>
        <v>47.529208010925217</v>
      </c>
      <c r="F127" s="286">
        <f>F126/F6</f>
        <v>47.528560414914494</v>
      </c>
      <c r="G127" s="286">
        <f>G126/G6</f>
        <v>47.529206462418387</v>
      </c>
      <c r="H127" s="286">
        <f>H126/H6</f>
        <v>47.529233559740668</v>
      </c>
    </row>
    <row r="128" spans="1:8" s="51" customFormat="1" ht="30.6" customHeight="1" thickBot="1" x14ac:dyDescent="0.35">
      <c r="A128" s="266" t="s">
        <v>99</v>
      </c>
      <c r="B128" s="267" t="s">
        <v>124</v>
      </c>
      <c r="C128" s="14" t="s">
        <v>98</v>
      </c>
      <c r="D128" s="287">
        <f>D127*1.2</f>
        <v>57.035048903637048</v>
      </c>
      <c r="E128" s="287">
        <f>E127*1.2</f>
        <v>57.03504961311026</v>
      </c>
      <c r="F128" s="287">
        <f>F127*1.2</f>
        <v>57.034272497897391</v>
      </c>
      <c r="G128" s="287">
        <f>G127*1.2</f>
        <v>57.03504775490206</v>
      </c>
      <c r="H128" s="287">
        <f>H127*1.2</f>
        <v>57.035080271688798</v>
      </c>
    </row>
    <row r="129" spans="1:8" s="51" customFormat="1" ht="16.2" thickBot="1" x14ac:dyDescent="0.35">
      <c r="A129" s="288"/>
      <c r="B129" s="321" t="s">
        <v>161</v>
      </c>
      <c r="C129" s="321"/>
      <c r="D129" s="321"/>
      <c r="E129" s="321"/>
      <c r="F129" s="321"/>
      <c r="G129" s="321"/>
      <c r="H129" s="321"/>
    </row>
    <row r="130" spans="1:8" ht="30" customHeight="1" thickBot="1" x14ac:dyDescent="0.35">
      <c r="A130" s="289" t="s">
        <v>96</v>
      </c>
      <c r="B130" s="290" t="s">
        <v>162</v>
      </c>
      <c r="C130" s="13" t="s">
        <v>98</v>
      </c>
      <c r="D130" s="291">
        <f>D55+D94+D127</f>
        <v>3177.3317372625456</v>
      </c>
      <c r="E130" s="291">
        <f t="shared" ref="E130:G130" si="34">E55+E94+E127</f>
        <v>2855.9941239513323</v>
      </c>
      <c r="F130" s="291">
        <f>F55+F94+F127</f>
        <v>4148.9826765323687</v>
      </c>
      <c r="G130" s="291">
        <f t="shared" si="34"/>
        <v>4145.9479871617668</v>
      </c>
      <c r="H130" s="291">
        <f>H55+H94+H127</f>
        <v>4027.6704003369709</v>
      </c>
    </row>
    <row r="131" spans="1:8" ht="30" customHeight="1" x14ac:dyDescent="0.3">
      <c r="A131" s="183" t="s">
        <v>99</v>
      </c>
      <c r="B131" s="290" t="s">
        <v>163</v>
      </c>
      <c r="C131" s="2" t="s">
        <v>98</v>
      </c>
      <c r="D131" s="201">
        <f>D130*1.2</f>
        <v>3812.7980847150548</v>
      </c>
      <c r="E131" s="201">
        <f t="shared" ref="E131:H131" si="35">E130*1.2</f>
        <v>3427.1929487415987</v>
      </c>
      <c r="F131" s="201">
        <f t="shared" si="35"/>
        <v>4978.7792118388425</v>
      </c>
      <c r="G131" s="201">
        <f>G130*1.2</f>
        <v>4975.1375845941202</v>
      </c>
      <c r="H131" s="201">
        <f t="shared" si="35"/>
        <v>4833.2044804043653</v>
      </c>
    </row>
    <row r="132" spans="1:8" x14ac:dyDescent="0.3">
      <c r="A132" s="292"/>
      <c r="B132" s="31"/>
      <c r="C132" s="31"/>
      <c r="D132" s="31"/>
      <c r="E132" s="31"/>
      <c r="F132" s="253"/>
      <c r="G132" s="253"/>
      <c r="H132" s="253"/>
    </row>
    <row r="133" spans="1:8" x14ac:dyDescent="0.3">
      <c r="D133" s="84"/>
      <c r="E133" s="84"/>
    </row>
  </sheetData>
  <mergeCells count="11">
    <mergeCell ref="B129:H129"/>
    <mergeCell ref="B1:H1"/>
    <mergeCell ref="A3:A4"/>
    <mergeCell ref="B3:B4"/>
    <mergeCell ref="C3:C4"/>
    <mergeCell ref="D3:D4"/>
    <mergeCell ref="E3:H3"/>
    <mergeCell ref="A9:A10"/>
    <mergeCell ref="B12:H12"/>
    <mergeCell ref="B57:H57"/>
    <mergeCell ref="B96:H96"/>
  </mergeCells>
  <pageMargins left="0.31496062992125984" right="0" top="0" bottom="0" header="0.31496062992125984" footer="0.31496062992125984"/>
  <pageSetup paperSize="9" scale="75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1EC99-9534-4266-8121-65370F91408C}">
  <dimension ref="A1:R158"/>
  <sheetViews>
    <sheetView topLeftCell="A151" zoomScale="80" zoomScaleNormal="80" workbookViewId="0">
      <selection activeCell="A159" sqref="A159:XFD163"/>
    </sheetView>
  </sheetViews>
  <sheetFormatPr defaultRowHeight="14.4" x14ac:dyDescent="0.3"/>
  <cols>
    <col min="1" max="1" width="8.88671875" style="51"/>
    <col min="2" max="2" width="37.5546875" style="51" customWidth="1"/>
    <col min="3" max="3" width="14.33203125" style="51" customWidth="1"/>
    <col min="4" max="4" width="14.5546875" style="82" customWidth="1"/>
    <col min="5" max="5" width="11.77734375" style="82" customWidth="1"/>
    <col min="6" max="6" width="12.88671875" style="82" customWidth="1"/>
    <col min="7" max="7" width="13.77734375" style="82" customWidth="1"/>
    <col min="8" max="8" width="12.77734375" style="82" customWidth="1"/>
    <col min="9" max="9" width="13.33203125" style="82" customWidth="1"/>
    <col min="10" max="10" width="14.33203125" style="82" customWidth="1"/>
    <col min="11" max="11" width="10.44140625" style="82" customWidth="1"/>
    <col min="12" max="12" width="13.33203125" style="82" customWidth="1"/>
    <col min="13" max="13" width="13.5546875" style="82" customWidth="1"/>
    <col min="14" max="14" width="13.6640625" style="82" customWidth="1"/>
    <col min="15" max="15" width="13.44140625" style="82" customWidth="1"/>
    <col min="16" max="16" width="13" style="82" customWidth="1"/>
    <col min="17" max="17" width="11.6640625" style="82" customWidth="1"/>
    <col min="18" max="18" width="12.77734375" style="82" customWidth="1"/>
  </cols>
  <sheetData>
    <row r="1" spans="1:18" s="51" customFormat="1" x14ac:dyDescent="0.3">
      <c r="B1" s="322" t="s">
        <v>125</v>
      </c>
      <c r="C1" s="323"/>
      <c r="D1" s="323"/>
      <c r="E1" s="323"/>
      <c r="F1" s="323"/>
      <c r="G1" s="323"/>
      <c r="H1" s="323"/>
      <c r="I1" s="339"/>
      <c r="J1" s="339"/>
      <c r="K1" s="339"/>
      <c r="L1" s="339"/>
      <c r="M1" s="339"/>
      <c r="N1" s="339"/>
      <c r="O1" s="339"/>
      <c r="P1" s="339"/>
      <c r="Q1" s="339"/>
      <c r="R1" s="339"/>
    </row>
    <row r="2" spans="1:18" s="51" customFormat="1" ht="15" thickBot="1" x14ac:dyDescent="0.35">
      <c r="B2" s="340" t="s">
        <v>0</v>
      </c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</row>
    <row r="3" spans="1:18" s="51" customFormat="1" ht="15" thickBot="1" x14ac:dyDescent="0.35">
      <c r="B3" s="340" t="s">
        <v>167</v>
      </c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</row>
    <row r="4" spans="1:18" s="51" customFormat="1" ht="16.2" thickBot="1" x14ac:dyDescent="0.35">
      <c r="A4" s="324" t="s">
        <v>1</v>
      </c>
      <c r="B4" s="326" t="s">
        <v>2</v>
      </c>
      <c r="C4" s="328" t="s">
        <v>3</v>
      </c>
      <c r="D4" s="326" t="s">
        <v>4</v>
      </c>
      <c r="E4" s="342"/>
      <c r="F4" s="328"/>
      <c r="G4" s="330" t="s">
        <v>5</v>
      </c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44"/>
    </row>
    <row r="5" spans="1:18" s="51" customFormat="1" ht="15.6" x14ac:dyDescent="0.3">
      <c r="A5" s="325"/>
      <c r="B5" s="327"/>
      <c r="C5" s="329"/>
      <c r="D5" s="327"/>
      <c r="E5" s="343"/>
      <c r="F5" s="329"/>
      <c r="G5" s="326" t="s">
        <v>6</v>
      </c>
      <c r="H5" s="342"/>
      <c r="I5" s="328"/>
      <c r="J5" s="326" t="s">
        <v>7</v>
      </c>
      <c r="K5" s="342"/>
      <c r="L5" s="328"/>
      <c r="M5" s="326" t="s">
        <v>8</v>
      </c>
      <c r="N5" s="342"/>
      <c r="O5" s="328"/>
      <c r="P5" s="326" t="s">
        <v>9</v>
      </c>
      <c r="Q5" s="342"/>
      <c r="R5" s="328"/>
    </row>
    <row r="6" spans="1:18" s="51" customFormat="1" ht="15.6" x14ac:dyDescent="0.3">
      <c r="A6" s="325"/>
      <c r="B6" s="327"/>
      <c r="C6" s="329"/>
      <c r="D6" s="336" t="s">
        <v>10</v>
      </c>
      <c r="E6" s="337" t="s">
        <v>126</v>
      </c>
      <c r="F6" s="338"/>
      <c r="G6" s="336" t="s">
        <v>10</v>
      </c>
      <c r="H6" s="337" t="s">
        <v>126</v>
      </c>
      <c r="I6" s="338"/>
      <c r="J6" s="348" t="s">
        <v>10</v>
      </c>
      <c r="K6" s="337" t="s">
        <v>126</v>
      </c>
      <c r="L6" s="338"/>
      <c r="M6" s="348" t="s">
        <v>10</v>
      </c>
      <c r="N6" s="337" t="s">
        <v>126</v>
      </c>
      <c r="O6" s="338"/>
      <c r="P6" s="348" t="s">
        <v>10</v>
      </c>
      <c r="Q6" s="337" t="s">
        <v>126</v>
      </c>
      <c r="R6" s="338"/>
    </row>
    <row r="7" spans="1:18" s="51" customFormat="1" x14ac:dyDescent="0.3">
      <c r="A7" s="325"/>
      <c r="B7" s="327"/>
      <c r="C7" s="329"/>
      <c r="D7" s="336"/>
      <c r="E7" s="337" t="s">
        <v>127</v>
      </c>
      <c r="F7" s="338" t="s">
        <v>128</v>
      </c>
      <c r="G7" s="336"/>
      <c r="H7" s="337" t="s">
        <v>127</v>
      </c>
      <c r="I7" s="338" t="s">
        <v>128</v>
      </c>
      <c r="J7" s="348"/>
      <c r="K7" s="337" t="s">
        <v>127</v>
      </c>
      <c r="L7" s="338" t="s">
        <v>128</v>
      </c>
      <c r="M7" s="348"/>
      <c r="N7" s="337" t="s">
        <v>127</v>
      </c>
      <c r="O7" s="338" t="s">
        <v>128</v>
      </c>
      <c r="P7" s="348"/>
      <c r="Q7" s="337" t="s">
        <v>127</v>
      </c>
      <c r="R7" s="338" t="s">
        <v>128</v>
      </c>
    </row>
    <row r="8" spans="1:18" s="51" customFormat="1" x14ac:dyDescent="0.3">
      <c r="A8" s="325"/>
      <c r="B8" s="327"/>
      <c r="C8" s="329"/>
      <c r="D8" s="336"/>
      <c r="E8" s="337"/>
      <c r="F8" s="338"/>
      <c r="G8" s="336"/>
      <c r="H8" s="337"/>
      <c r="I8" s="338"/>
      <c r="J8" s="348"/>
      <c r="K8" s="337"/>
      <c r="L8" s="338"/>
      <c r="M8" s="348"/>
      <c r="N8" s="337"/>
      <c r="O8" s="338"/>
      <c r="P8" s="348"/>
      <c r="Q8" s="337"/>
      <c r="R8" s="338"/>
    </row>
    <row r="9" spans="1:18" s="51" customFormat="1" ht="15.6" x14ac:dyDescent="0.3">
      <c r="A9" s="92">
        <v>1</v>
      </c>
      <c r="B9" s="1">
        <v>2</v>
      </c>
      <c r="C9" s="2">
        <v>3</v>
      </c>
      <c r="D9" s="1">
        <v>4</v>
      </c>
      <c r="E9" s="32">
        <v>5</v>
      </c>
      <c r="F9" s="2">
        <v>6</v>
      </c>
      <c r="G9" s="1">
        <v>7</v>
      </c>
      <c r="H9" s="32">
        <v>8</v>
      </c>
      <c r="I9" s="2">
        <v>9</v>
      </c>
      <c r="J9" s="3">
        <v>10</v>
      </c>
      <c r="K9" s="32">
        <v>11</v>
      </c>
      <c r="L9" s="2">
        <v>12</v>
      </c>
      <c r="M9" s="3">
        <v>13</v>
      </c>
      <c r="N9" s="32">
        <v>14</v>
      </c>
      <c r="O9" s="2">
        <v>15</v>
      </c>
      <c r="P9" s="3">
        <v>16</v>
      </c>
      <c r="Q9" s="32">
        <v>17</v>
      </c>
      <c r="R9" s="2">
        <v>18</v>
      </c>
    </row>
    <row r="10" spans="1:18" s="51" customFormat="1" ht="35.4" customHeight="1" x14ac:dyDescent="0.3">
      <c r="A10" s="62" t="s">
        <v>11</v>
      </c>
      <c r="B10" s="4" t="s">
        <v>12</v>
      </c>
      <c r="C10" s="2" t="s">
        <v>13</v>
      </c>
      <c r="D10" s="52">
        <f>G10+J10+M10+P10</f>
        <v>40.646457599999998</v>
      </c>
      <c r="E10" s="34">
        <f>H10+K10+N10+Q10</f>
        <v>40.646457599999998</v>
      </c>
      <c r="F10" s="33" t="s">
        <v>129</v>
      </c>
      <c r="G10" s="52">
        <f>H10</f>
        <v>30.472511999999998</v>
      </c>
      <c r="H10" s="34">
        <v>30.472511999999998</v>
      </c>
      <c r="I10" s="34"/>
      <c r="J10" s="52">
        <f>K10</f>
        <v>3.5078400000000003E-2</v>
      </c>
      <c r="K10" s="34">
        <v>3.5078400000000003E-2</v>
      </c>
      <c r="L10" s="34"/>
      <c r="M10" s="52">
        <f>N10</f>
        <v>9.6079872000000002</v>
      </c>
      <c r="N10" s="34">
        <v>9.6079872000000002</v>
      </c>
      <c r="O10" s="34"/>
      <c r="P10" s="52">
        <f>Q10</f>
        <v>0.53088000000000002</v>
      </c>
      <c r="Q10" s="34">
        <v>0.53088000000000002</v>
      </c>
      <c r="R10" s="33"/>
    </row>
    <row r="11" spans="1:18" s="51" customFormat="1" ht="18.600000000000001" customHeight="1" x14ac:dyDescent="0.3">
      <c r="A11" s="62" t="s">
        <v>14</v>
      </c>
      <c r="B11" s="5" t="s">
        <v>15</v>
      </c>
      <c r="C11" s="2" t="s">
        <v>16</v>
      </c>
      <c r="D11" s="52">
        <f>G11+J11+M11+P11</f>
        <v>30.242899999999995</v>
      </c>
      <c r="E11" s="34" t="s">
        <v>129</v>
      </c>
      <c r="F11" s="33">
        <f>I11+L11+O11+R11</f>
        <v>30.242899999999995</v>
      </c>
      <c r="G11" s="52">
        <f>I11</f>
        <v>22.672999999999998</v>
      </c>
      <c r="H11" s="34"/>
      <c r="I11" s="34">
        <v>22.672999999999998</v>
      </c>
      <c r="J11" s="52">
        <f>L11</f>
        <v>2.6100000000000002E-2</v>
      </c>
      <c r="K11" s="34"/>
      <c r="L11" s="34">
        <v>2.6100000000000002E-2</v>
      </c>
      <c r="M11" s="52">
        <f>O11</f>
        <v>7.1487999999999996</v>
      </c>
      <c r="N11" s="34"/>
      <c r="O11" s="34">
        <v>7.1487999999999996</v>
      </c>
      <c r="P11" s="52">
        <f>R11</f>
        <v>0.39500000000000002</v>
      </c>
      <c r="Q11" s="34"/>
      <c r="R11" s="33">
        <v>0.39500000000000002</v>
      </c>
    </row>
    <row r="12" spans="1:18" s="51" customFormat="1" ht="49.2" customHeight="1" x14ac:dyDescent="0.3">
      <c r="A12" s="74" t="s">
        <v>17</v>
      </c>
      <c r="B12" s="6" t="s">
        <v>18</v>
      </c>
      <c r="C12" s="7" t="s">
        <v>19</v>
      </c>
      <c r="D12" s="52">
        <f>G12+J12+M12+P12</f>
        <v>40.646457599999998</v>
      </c>
      <c r="E12" s="136">
        <f>H12+K12+N12+Q12</f>
        <v>40.646457599999998</v>
      </c>
      <c r="F12" s="33" t="s">
        <v>129</v>
      </c>
      <c r="G12" s="52">
        <f>H12</f>
        <v>30.472511999999998</v>
      </c>
      <c r="H12" s="34">
        <f>H10</f>
        <v>30.472511999999998</v>
      </c>
      <c r="I12" s="34"/>
      <c r="J12" s="52">
        <f>K12</f>
        <v>3.5078400000000003E-2</v>
      </c>
      <c r="K12" s="34">
        <f>K10</f>
        <v>3.5078400000000003E-2</v>
      </c>
      <c r="L12" s="34"/>
      <c r="M12" s="52">
        <f>N12</f>
        <v>9.6079872000000002</v>
      </c>
      <c r="N12" s="34">
        <f>N10</f>
        <v>9.6079872000000002</v>
      </c>
      <c r="O12" s="34"/>
      <c r="P12" s="52">
        <f>Q12</f>
        <v>0.53088000000000002</v>
      </c>
      <c r="Q12" s="34">
        <f>Q10</f>
        <v>0.53088000000000002</v>
      </c>
      <c r="R12" s="33"/>
    </row>
    <row r="13" spans="1:18" ht="18" customHeight="1" x14ac:dyDescent="0.3">
      <c r="A13" s="331" t="s">
        <v>20</v>
      </c>
      <c r="B13" s="8" t="s">
        <v>21</v>
      </c>
      <c r="C13" s="9"/>
      <c r="D13" s="86"/>
      <c r="E13" s="89"/>
      <c r="F13" s="90"/>
      <c r="G13" s="86"/>
      <c r="H13" s="87"/>
      <c r="I13" s="87"/>
      <c r="J13" s="86"/>
      <c r="K13" s="87"/>
      <c r="L13" s="87"/>
      <c r="M13" s="86"/>
      <c r="N13" s="87"/>
      <c r="O13" s="87"/>
      <c r="P13" s="86"/>
      <c r="Q13" s="87"/>
      <c r="R13" s="88"/>
    </row>
    <row r="14" spans="1:18" s="51" customFormat="1" ht="35.4" customHeight="1" x14ac:dyDescent="0.3">
      <c r="A14" s="331"/>
      <c r="B14" s="10" t="s">
        <v>22</v>
      </c>
      <c r="C14" s="7" t="s">
        <v>23</v>
      </c>
      <c r="D14" s="52">
        <f>G14+J14+M14+P14</f>
        <v>38.785150000000002</v>
      </c>
      <c r="E14" s="136">
        <f>H14+K14+N14+Q14</f>
        <v>38.785150000000002</v>
      </c>
      <c r="F14" s="33" t="s">
        <v>130</v>
      </c>
      <c r="G14" s="52">
        <f>H14</f>
        <v>29.640309999999999</v>
      </c>
      <c r="H14" s="34">
        <v>29.640309999999999</v>
      </c>
      <c r="I14" s="34"/>
      <c r="J14" s="52">
        <f>K14</f>
        <v>3.508E-2</v>
      </c>
      <c r="K14" s="34">
        <v>3.508E-2</v>
      </c>
      <c r="L14" s="34"/>
      <c r="M14" s="52">
        <f>N14</f>
        <v>8.5866799999999994</v>
      </c>
      <c r="N14" s="34">
        <v>8.5866799999999994</v>
      </c>
      <c r="O14" s="34"/>
      <c r="P14" s="52">
        <f>Q14</f>
        <v>0.52307999999999999</v>
      </c>
      <c r="Q14" s="34">
        <v>0.52307999999999999</v>
      </c>
      <c r="R14" s="33"/>
    </row>
    <row r="15" spans="1:18" s="51" customFormat="1" ht="51" customHeight="1" thickBot="1" x14ac:dyDescent="0.35">
      <c r="A15" s="93" t="s">
        <v>24</v>
      </c>
      <c r="B15" s="11" t="s">
        <v>159</v>
      </c>
      <c r="C15" s="12" t="s">
        <v>13</v>
      </c>
      <c r="D15" s="137">
        <f>G15+J15+M15+P15</f>
        <v>42.984861940000002</v>
      </c>
      <c r="E15" s="138">
        <f>H15+K15+N15+Q15</f>
        <v>42.984861940000002</v>
      </c>
      <c r="F15" s="35" t="s">
        <v>129</v>
      </c>
      <c r="G15" s="137">
        <f>H15</f>
        <v>32.22560584</v>
      </c>
      <c r="H15" s="34">
        <v>32.22560584</v>
      </c>
      <c r="I15" s="34"/>
      <c r="J15" s="137">
        <f>K15</f>
        <v>3.7096469999999999E-2</v>
      </c>
      <c r="K15" s="34">
        <v>3.7096469999999999E-2</v>
      </c>
      <c r="L15" s="34"/>
      <c r="M15" s="137">
        <f>N15</f>
        <v>10.16073793</v>
      </c>
      <c r="N15" s="34">
        <v>10.16073793</v>
      </c>
      <c r="O15" s="34"/>
      <c r="P15" s="137">
        <f>Q15</f>
        <v>0.56142170000000002</v>
      </c>
      <c r="Q15" s="34">
        <v>0.56142170000000002</v>
      </c>
      <c r="R15" s="33"/>
    </row>
    <row r="16" spans="1:18" ht="20.399999999999999" customHeight="1" thickBot="1" x14ac:dyDescent="0.35">
      <c r="A16" s="94"/>
      <c r="B16" s="345" t="s">
        <v>25</v>
      </c>
      <c r="C16" s="346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7"/>
    </row>
    <row r="17" spans="1:18" s="51" customFormat="1" ht="19.2" customHeight="1" x14ac:dyDescent="0.3">
      <c r="A17" s="62">
        <v>1</v>
      </c>
      <c r="B17" s="63" t="s">
        <v>26</v>
      </c>
      <c r="C17" s="13" t="s">
        <v>27</v>
      </c>
      <c r="D17" s="141">
        <f>E17+F17</f>
        <v>82120.245510000008</v>
      </c>
      <c r="E17" s="142">
        <f>E18+E27+E28+E32</f>
        <v>56365.946960000001</v>
      </c>
      <c r="F17" s="143">
        <f>F18+F27+F28+F32</f>
        <v>25754.29855</v>
      </c>
      <c r="G17" s="141">
        <f>H17+I17</f>
        <v>52693.040309999997</v>
      </c>
      <c r="H17" s="142">
        <f>H18+H27+H28+H32</f>
        <v>33385.129659999999</v>
      </c>
      <c r="I17" s="143">
        <f>I18+I27+I28+I32</f>
        <v>19307.910650000002</v>
      </c>
      <c r="J17" s="141">
        <f>K17+L17</f>
        <v>101.74802</v>
      </c>
      <c r="K17" s="142">
        <f>K18+K27+K28+K32</f>
        <v>79.521749999999997</v>
      </c>
      <c r="L17" s="143">
        <f>L18+L27+L28+L32</f>
        <v>22.22627</v>
      </c>
      <c r="M17" s="141">
        <f>N17+O17</f>
        <v>27847.259099999999</v>
      </c>
      <c r="N17" s="142">
        <f>N18+N27+N28+N32</f>
        <v>21759.472229999999</v>
      </c>
      <c r="O17" s="143">
        <f>O18+O27+O28+O32</f>
        <v>6087.7868700000008</v>
      </c>
      <c r="P17" s="141">
        <f>Q17+R17</f>
        <v>1478.1980800000001</v>
      </c>
      <c r="Q17" s="142">
        <f>Q18+Q27+Q28+Q32</f>
        <v>1141.82332</v>
      </c>
      <c r="R17" s="143">
        <f>R18+R27+R28+R32</f>
        <v>336.37476000000004</v>
      </c>
    </row>
    <row r="18" spans="1:18" s="51" customFormat="1" ht="19.2" customHeight="1" x14ac:dyDescent="0.3">
      <c r="A18" s="62" t="s">
        <v>28</v>
      </c>
      <c r="B18" s="64" t="s">
        <v>29</v>
      </c>
      <c r="C18" s="14" t="s">
        <v>27</v>
      </c>
      <c r="D18" s="61">
        <f>D19+D23+D24+D25+D26</f>
        <v>63726.553919999998</v>
      </c>
      <c r="E18" s="139">
        <f t="shared" ref="E18:R18" si="0">E19+E23+E24+E25+E26</f>
        <v>56365.946960000001</v>
      </c>
      <c r="F18" s="140">
        <f t="shared" si="0"/>
        <v>7360.6069599999992</v>
      </c>
      <c r="G18" s="61">
        <f t="shared" si="0"/>
        <v>38903.351839999996</v>
      </c>
      <c r="H18" s="139">
        <f t="shared" si="0"/>
        <v>33385.129659999999</v>
      </c>
      <c r="I18" s="140">
        <f t="shared" si="0"/>
        <v>5518.2221800000007</v>
      </c>
      <c r="J18" s="61">
        <f t="shared" si="0"/>
        <v>85.874039999999994</v>
      </c>
      <c r="K18" s="139">
        <f t="shared" si="0"/>
        <v>79.521749999999997</v>
      </c>
      <c r="L18" s="140">
        <f t="shared" si="0"/>
        <v>6.35229</v>
      </c>
      <c r="M18" s="61">
        <f t="shared" si="0"/>
        <v>23499.368439999998</v>
      </c>
      <c r="N18" s="139">
        <f t="shared" si="0"/>
        <v>21759.472229999999</v>
      </c>
      <c r="O18" s="140">
        <f t="shared" si="0"/>
        <v>1739.8962099999999</v>
      </c>
      <c r="P18" s="61">
        <f t="shared" si="0"/>
        <v>1237.9595999999999</v>
      </c>
      <c r="Q18" s="139">
        <f t="shared" si="0"/>
        <v>1141.82332</v>
      </c>
      <c r="R18" s="140">
        <f t="shared" si="0"/>
        <v>96.136280000000014</v>
      </c>
    </row>
    <row r="19" spans="1:18" s="51" customFormat="1" ht="19.2" customHeight="1" x14ac:dyDescent="0.3">
      <c r="A19" s="62" t="s">
        <v>30</v>
      </c>
      <c r="B19" s="65" t="s">
        <v>31</v>
      </c>
      <c r="C19" s="14" t="s">
        <v>27</v>
      </c>
      <c r="D19" s="61">
        <f t="shared" ref="D19" si="1">D20+D21+D22</f>
        <v>57049.469860000005</v>
      </c>
      <c r="E19" s="139">
        <f>E20+E21+E22</f>
        <v>51292.666380000002</v>
      </c>
      <c r="F19" s="139">
        <f>F20+F21+F22</f>
        <v>5756.8034799999996</v>
      </c>
      <c r="G19" s="61">
        <f>G20+G21+G22</f>
        <v>34120.665690000002</v>
      </c>
      <c r="H19" s="139">
        <f>H20+H21+H22</f>
        <v>29804.809560000002</v>
      </c>
      <c r="I19" s="139">
        <f>I20+I21+I22</f>
        <v>4315.8561300000001</v>
      </c>
      <c r="J19" s="61">
        <f t="shared" ref="J19:R19" si="2">J20+J21+J22</f>
        <v>79.227519999999998</v>
      </c>
      <c r="K19" s="139">
        <f>K20+K21+K22</f>
        <v>74.259329999999991</v>
      </c>
      <c r="L19" s="140">
        <f t="shared" si="2"/>
        <v>4.9681899999999999</v>
      </c>
      <c r="M19" s="61">
        <f t="shared" si="2"/>
        <v>21678.883239999999</v>
      </c>
      <c r="N19" s="139">
        <f>N20+N21+N22</f>
        <v>20318.093209999999</v>
      </c>
      <c r="O19" s="139">
        <f>O20+O21+O22</f>
        <v>1360.7900299999999</v>
      </c>
      <c r="P19" s="61">
        <f t="shared" si="2"/>
        <v>1170.6934099999999</v>
      </c>
      <c r="Q19" s="139">
        <f t="shared" si="2"/>
        <v>1095.5042799999999</v>
      </c>
      <c r="R19" s="140">
        <f t="shared" si="2"/>
        <v>75.189130000000006</v>
      </c>
    </row>
    <row r="20" spans="1:18" s="51" customFormat="1" ht="19.2" customHeight="1" x14ac:dyDescent="0.3">
      <c r="A20" s="62" t="s">
        <v>32</v>
      </c>
      <c r="B20" s="15" t="s">
        <v>33</v>
      </c>
      <c r="C20" s="14" t="s">
        <v>27</v>
      </c>
      <c r="D20" s="61">
        <f>E20+F20</f>
        <v>48033.537020000003</v>
      </c>
      <c r="E20" s="139">
        <f>H20+K20+N20+Q20</f>
        <v>48033.537020000003</v>
      </c>
      <c r="F20" s="139">
        <f>I20+L20+O20+R20</f>
        <v>0</v>
      </c>
      <c r="G20" s="61">
        <f t="shared" ref="G20:G25" si="3">H20+I20</f>
        <v>27361.451290000001</v>
      </c>
      <c r="H20" s="139">
        <v>27361.451290000001</v>
      </c>
      <c r="I20" s="139"/>
      <c r="J20" s="61">
        <f t="shared" ref="J20:J25" si="4">K20+L20</f>
        <v>71.446659999999994</v>
      </c>
      <c r="K20" s="139">
        <v>71.446659999999994</v>
      </c>
      <c r="L20" s="139"/>
      <c r="M20" s="61">
        <f t="shared" ref="M20:M25" si="5">N20+O20</f>
        <v>19547.702010000001</v>
      </c>
      <c r="N20" s="139">
        <v>19547.702010000001</v>
      </c>
      <c r="O20" s="139"/>
      <c r="P20" s="61">
        <f t="shared" ref="P20:P25" si="6">Q20+R20</f>
        <v>1052.93706</v>
      </c>
      <c r="Q20" s="139">
        <v>1052.93706</v>
      </c>
      <c r="R20" s="140"/>
    </row>
    <row r="21" spans="1:18" s="51" customFormat="1" ht="19.2" customHeight="1" x14ac:dyDescent="0.3">
      <c r="A21" s="62" t="s">
        <v>34</v>
      </c>
      <c r="B21" s="15" t="s">
        <v>35</v>
      </c>
      <c r="C21" s="14" t="s">
        <v>27</v>
      </c>
      <c r="D21" s="61">
        <f t="shared" ref="D21" si="7">E21+F21</f>
        <v>3259.1293599999999</v>
      </c>
      <c r="E21" s="139">
        <f t="shared" ref="E21:F36" si="8">H21+K21+N21+Q21</f>
        <v>3259.1293599999999</v>
      </c>
      <c r="F21" s="139">
        <f t="shared" si="8"/>
        <v>0</v>
      </c>
      <c r="G21" s="61">
        <f t="shared" si="3"/>
        <v>2443.3582700000002</v>
      </c>
      <c r="H21" s="139">
        <v>2443.3582700000002</v>
      </c>
      <c r="I21" s="139"/>
      <c r="J21" s="61">
        <f t="shared" si="4"/>
        <v>2.8126699999999998</v>
      </c>
      <c r="K21" s="139">
        <v>2.8126699999999998</v>
      </c>
      <c r="L21" s="139"/>
      <c r="M21" s="61">
        <f t="shared" si="5"/>
        <v>770.39120000000003</v>
      </c>
      <c r="N21" s="139">
        <v>770.39120000000003</v>
      </c>
      <c r="O21" s="139"/>
      <c r="P21" s="61">
        <f t="shared" si="6"/>
        <v>42.567219999999999</v>
      </c>
      <c r="Q21" s="139">
        <v>42.567219999999999</v>
      </c>
      <c r="R21" s="140"/>
    </row>
    <row r="22" spans="1:18" s="51" customFormat="1" ht="19.2" customHeight="1" x14ac:dyDescent="0.3">
      <c r="A22" s="62" t="s">
        <v>36</v>
      </c>
      <c r="B22" s="15" t="s">
        <v>37</v>
      </c>
      <c r="C22" s="14" t="s">
        <v>27</v>
      </c>
      <c r="D22" s="61">
        <f t="shared" ref="D22:D27" si="9">E22+F22</f>
        <v>5756.8034799999996</v>
      </c>
      <c r="E22" s="139">
        <f t="shared" si="8"/>
        <v>0</v>
      </c>
      <c r="F22" s="139">
        <f t="shared" si="8"/>
        <v>5756.8034799999996</v>
      </c>
      <c r="G22" s="61">
        <f t="shared" si="3"/>
        <v>4315.8561300000001</v>
      </c>
      <c r="H22" s="139"/>
      <c r="I22" s="139">
        <v>4315.8561300000001</v>
      </c>
      <c r="J22" s="61">
        <f t="shared" si="4"/>
        <v>4.9681899999999999</v>
      </c>
      <c r="K22" s="139"/>
      <c r="L22" s="139">
        <v>4.9681899999999999</v>
      </c>
      <c r="M22" s="61">
        <f t="shared" si="5"/>
        <v>1360.7900299999999</v>
      </c>
      <c r="N22" s="139"/>
      <c r="O22" s="139">
        <v>1360.7900299999999</v>
      </c>
      <c r="P22" s="61">
        <f t="shared" si="6"/>
        <v>75.189130000000006</v>
      </c>
      <c r="Q22" s="139"/>
      <c r="R22" s="140">
        <v>75.189130000000006</v>
      </c>
    </row>
    <row r="23" spans="1:18" s="51" customFormat="1" ht="19.2" customHeight="1" x14ac:dyDescent="0.3">
      <c r="A23" s="62" t="s">
        <v>38</v>
      </c>
      <c r="B23" s="16" t="s">
        <v>39</v>
      </c>
      <c r="C23" s="14" t="s">
        <v>27</v>
      </c>
      <c r="D23" s="61">
        <f t="shared" si="9"/>
        <v>5073.2805800000006</v>
      </c>
      <c r="E23" s="139">
        <f t="shared" si="8"/>
        <v>5073.2805800000006</v>
      </c>
      <c r="F23" s="139">
        <f t="shared" si="8"/>
        <v>0</v>
      </c>
      <c r="G23" s="61">
        <f t="shared" si="3"/>
        <v>3580.3200999999999</v>
      </c>
      <c r="H23" s="139">
        <v>3580.3200999999999</v>
      </c>
      <c r="I23" s="139"/>
      <c r="J23" s="61">
        <f t="shared" si="4"/>
        <v>5.2624199999999997</v>
      </c>
      <c r="K23" s="139">
        <v>5.2624199999999997</v>
      </c>
      <c r="L23" s="139"/>
      <c r="M23" s="61">
        <f t="shared" si="5"/>
        <v>1441.3790200000001</v>
      </c>
      <c r="N23" s="139">
        <v>1441.3790200000001</v>
      </c>
      <c r="O23" s="139"/>
      <c r="P23" s="61">
        <f t="shared" si="6"/>
        <v>46.319040000000001</v>
      </c>
      <c r="Q23" s="139">
        <v>46.319040000000001</v>
      </c>
      <c r="R23" s="140"/>
    </row>
    <row r="24" spans="1:18" s="51" customFormat="1" ht="90.6" customHeight="1" x14ac:dyDescent="0.3">
      <c r="A24" s="62" t="s">
        <v>40</v>
      </c>
      <c r="B24" s="17" t="s">
        <v>41</v>
      </c>
      <c r="C24" s="14" t="s">
        <v>27</v>
      </c>
      <c r="D24" s="61">
        <f t="shared" si="9"/>
        <v>0</v>
      </c>
      <c r="E24" s="139">
        <f t="shared" si="8"/>
        <v>0</v>
      </c>
      <c r="F24" s="139">
        <f t="shared" si="8"/>
        <v>0</v>
      </c>
      <c r="G24" s="61">
        <f t="shared" si="3"/>
        <v>0</v>
      </c>
      <c r="H24" s="139">
        <v>0</v>
      </c>
      <c r="I24" s="139"/>
      <c r="J24" s="61">
        <f t="shared" si="4"/>
        <v>0</v>
      </c>
      <c r="K24" s="139">
        <v>0</v>
      </c>
      <c r="L24" s="139"/>
      <c r="M24" s="61">
        <f t="shared" si="5"/>
        <v>0</v>
      </c>
      <c r="N24" s="139">
        <v>0</v>
      </c>
      <c r="O24" s="139"/>
      <c r="P24" s="61">
        <f t="shared" si="6"/>
        <v>0</v>
      </c>
      <c r="Q24" s="139">
        <v>0</v>
      </c>
      <c r="R24" s="140"/>
    </row>
    <row r="25" spans="1:18" s="51" customFormat="1" ht="35.4" customHeight="1" x14ac:dyDescent="0.3">
      <c r="A25" s="62" t="s">
        <v>46</v>
      </c>
      <c r="B25" s="66" t="s">
        <v>47</v>
      </c>
      <c r="C25" s="14" t="s">
        <v>27</v>
      </c>
      <c r="D25" s="61">
        <f t="shared" si="9"/>
        <v>196.59169999999997</v>
      </c>
      <c r="E25" s="139">
        <f t="shared" si="8"/>
        <v>0</v>
      </c>
      <c r="F25" s="139">
        <f t="shared" si="8"/>
        <v>196.59169999999997</v>
      </c>
      <c r="G25" s="61">
        <f t="shared" si="3"/>
        <v>147.38413</v>
      </c>
      <c r="H25" s="139"/>
      <c r="I25" s="139">
        <v>147.38413</v>
      </c>
      <c r="J25" s="61">
        <f t="shared" si="4"/>
        <v>0.16966000000000001</v>
      </c>
      <c r="K25" s="139"/>
      <c r="L25" s="139">
        <v>0.16966000000000001</v>
      </c>
      <c r="M25" s="61">
        <f t="shared" si="5"/>
        <v>46.470239999999997</v>
      </c>
      <c r="N25" s="139"/>
      <c r="O25" s="139">
        <v>46.470239999999997</v>
      </c>
      <c r="P25" s="61">
        <f t="shared" si="6"/>
        <v>2.5676700000000001</v>
      </c>
      <c r="Q25" s="139"/>
      <c r="R25" s="140">
        <v>2.5676700000000001</v>
      </c>
    </row>
    <row r="26" spans="1:18" s="51" customFormat="1" ht="18" customHeight="1" x14ac:dyDescent="0.3">
      <c r="A26" s="62" t="s">
        <v>48</v>
      </c>
      <c r="B26" s="64" t="s">
        <v>49</v>
      </c>
      <c r="C26" s="14" t="s">
        <v>27</v>
      </c>
      <c r="D26" s="61">
        <f t="shared" si="9"/>
        <v>1407.2117800000001</v>
      </c>
      <c r="E26" s="139">
        <f t="shared" si="8"/>
        <v>0</v>
      </c>
      <c r="F26" s="139">
        <f t="shared" si="8"/>
        <v>1407.2117800000001</v>
      </c>
      <c r="G26" s="61">
        <f t="shared" ref="G26" si="10">H26+I26</f>
        <v>1054.9819199999999</v>
      </c>
      <c r="H26" s="139"/>
      <c r="I26" s="139">
        <v>1054.9819199999999</v>
      </c>
      <c r="J26" s="61">
        <f t="shared" ref="J26:J27" si="11">K26+L26</f>
        <v>1.21444</v>
      </c>
      <c r="K26" s="139"/>
      <c r="L26" s="139">
        <v>1.21444</v>
      </c>
      <c r="M26" s="61">
        <f t="shared" ref="M26:M27" si="12">N26+O26</f>
        <v>332.63594000000001</v>
      </c>
      <c r="N26" s="139"/>
      <c r="O26" s="139">
        <v>332.63594000000001</v>
      </c>
      <c r="P26" s="61">
        <f t="shared" ref="P26:P27" si="13">Q26+R26</f>
        <v>18.379480000000001</v>
      </c>
      <c r="Q26" s="139"/>
      <c r="R26" s="140">
        <v>18.379480000000001</v>
      </c>
    </row>
    <row r="27" spans="1:18" s="51" customFormat="1" ht="18" customHeight="1" x14ac:dyDescent="0.3">
      <c r="A27" s="62" t="s">
        <v>50</v>
      </c>
      <c r="B27" s="64" t="s">
        <v>51</v>
      </c>
      <c r="C27" s="14" t="s">
        <v>27</v>
      </c>
      <c r="D27" s="61">
        <f t="shared" si="9"/>
        <v>11343.68917</v>
      </c>
      <c r="E27" s="139">
        <f t="shared" si="8"/>
        <v>0</v>
      </c>
      <c r="F27" s="139">
        <f t="shared" si="8"/>
        <v>11343.68917</v>
      </c>
      <c r="G27" s="61">
        <f>H27+I27</f>
        <v>8504.32546</v>
      </c>
      <c r="H27" s="139"/>
      <c r="I27" s="139">
        <v>8504.32546</v>
      </c>
      <c r="J27" s="61">
        <f t="shared" si="11"/>
        <v>9.7897499999999997</v>
      </c>
      <c r="K27" s="139"/>
      <c r="L27" s="139">
        <v>9.7897499999999997</v>
      </c>
      <c r="M27" s="61">
        <f t="shared" si="12"/>
        <v>2681.41498</v>
      </c>
      <c r="N27" s="139"/>
      <c r="O27" s="139">
        <v>2681.41498</v>
      </c>
      <c r="P27" s="61">
        <f t="shared" si="13"/>
        <v>148.15898000000001</v>
      </c>
      <c r="Q27" s="139"/>
      <c r="R27" s="140">
        <v>148.15898000000001</v>
      </c>
    </row>
    <row r="28" spans="1:18" s="51" customFormat="1" ht="18" customHeight="1" x14ac:dyDescent="0.3">
      <c r="A28" s="62" t="s">
        <v>52</v>
      </c>
      <c r="B28" s="64" t="s">
        <v>53</v>
      </c>
      <c r="C28" s="14" t="s">
        <v>27</v>
      </c>
      <c r="D28" s="61">
        <f>D29+D30+D31</f>
        <v>4493.7102700000005</v>
      </c>
      <c r="E28" s="139">
        <f t="shared" si="8"/>
        <v>0</v>
      </c>
      <c r="F28" s="139">
        <f t="shared" si="8"/>
        <v>4493.7102699999996</v>
      </c>
      <c r="G28" s="61">
        <f>G29+G30+G31</f>
        <v>3368.9194200000002</v>
      </c>
      <c r="H28" s="139"/>
      <c r="I28" s="139">
        <f>I29+I30+I31</f>
        <v>3368.9194200000002</v>
      </c>
      <c r="J28" s="61">
        <f>J29+J30+J31</f>
        <v>3.87812</v>
      </c>
      <c r="K28" s="139"/>
      <c r="L28" s="139">
        <f>L29+L30+L31</f>
        <v>3.87812</v>
      </c>
      <c r="M28" s="61">
        <f>M29+M30+M31</f>
        <v>1062.22075</v>
      </c>
      <c r="N28" s="139"/>
      <c r="O28" s="139">
        <f>O29+O30+O31</f>
        <v>1062.22075</v>
      </c>
      <c r="P28" s="61">
        <f>P29+P30+P31</f>
        <v>58.691980000000001</v>
      </c>
      <c r="Q28" s="139"/>
      <c r="R28" s="139">
        <f>R29+R30+R31</f>
        <v>58.691980000000001</v>
      </c>
    </row>
    <row r="29" spans="1:18" s="51" customFormat="1" ht="27.6" customHeight="1" x14ac:dyDescent="0.3">
      <c r="A29" s="62" t="s">
        <v>54</v>
      </c>
      <c r="B29" s="65" t="s">
        <v>55</v>
      </c>
      <c r="C29" s="14" t="s">
        <v>27</v>
      </c>
      <c r="D29" s="61">
        <f>E29+F29</f>
        <v>2405.5650500000002</v>
      </c>
      <c r="E29" s="139">
        <f t="shared" si="8"/>
        <v>0</v>
      </c>
      <c r="F29" s="139">
        <f t="shared" si="8"/>
        <v>2405.5650500000002</v>
      </c>
      <c r="G29" s="61">
        <f t="shared" ref="G29:G34" si="14">H29+I29</f>
        <v>1803.444</v>
      </c>
      <c r="H29" s="139"/>
      <c r="I29" s="139">
        <v>1803.444</v>
      </c>
      <c r="J29" s="61">
        <f t="shared" ref="J29:J34" si="15">K29+L29</f>
        <v>2.0760299999999998</v>
      </c>
      <c r="K29" s="139"/>
      <c r="L29" s="139">
        <v>2.0760299999999998</v>
      </c>
      <c r="M29" s="61">
        <f t="shared" ref="M29:M34" si="16">N29+O29</f>
        <v>568.62613999999996</v>
      </c>
      <c r="N29" s="139"/>
      <c r="O29" s="139">
        <v>568.62613999999996</v>
      </c>
      <c r="P29" s="61">
        <f t="shared" ref="P29:P34" si="17">Q29+R29</f>
        <v>31.418880000000001</v>
      </c>
      <c r="Q29" s="139"/>
      <c r="R29" s="140">
        <v>31.418880000000001</v>
      </c>
    </row>
    <row r="30" spans="1:18" s="51" customFormat="1" ht="21" customHeight="1" x14ac:dyDescent="0.3">
      <c r="A30" s="62" t="s">
        <v>56</v>
      </c>
      <c r="B30" s="16" t="s">
        <v>57</v>
      </c>
      <c r="C30" s="14" t="s">
        <v>27</v>
      </c>
      <c r="D30" s="61">
        <f t="shared" ref="D30:D34" si="18">E30+F30</f>
        <v>1080.2293699999998</v>
      </c>
      <c r="E30" s="139">
        <f t="shared" si="8"/>
        <v>0</v>
      </c>
      <c r="F30" s="139">
        <f t="shared" si="8"/>
        <v>1080.2293699999998</v>
      </c>
      <c r="G30" s="61">
        <f t="shared" si="14"/>
        <v>809.84430999999995</v>
      </c>
      <c r="H30" s="139"/>
      <c r="I30" s="139">
        <v>809.84430999999995</v>
      </c>
      <c r="J30" s="61">
        <f t="shared" si="15"/>
        <v>0.93225000000000002</v>
      </c>
      <c r="K30" s="139"/>
      <c r="L30" s="139">
        <v>0.93225000000000002</v>
      </c>
      <c r="M30" s="61">
        <f t="shared" si="16"/>
        <v>255.34402</v>
      </c>
      <c r="N30" s="139"/>
      <c r="O30" s="139">
        <v>255.34402</v>
      </c>
      <c r="P30" s="61">
        <f t="shared" si="17"/>
        <v>14.108790000000001</v>
      </c>
      <c r="Q30" s="139"/>
      <c r="R30" s="140">
        <v>14.108790000000001</v>
      </c>
    </row>
    <row r="31" spans="1:18" s="51" customFormat="1" ht="21" customHeight="1" x14ac:dyDescent="0.3">
      <c r="A31" s="62" t="s">
        <v>58</v>
      </c>
      <c r="B31" s="16" t="s">
        <v>59</v>
      </c>
      <c r="C31" s="14" t="s">
        <v>27</v>
      </c>
      <c r="D31" s="61">
        <f t="shared" si="18"/>
        <v>1007.91585</v>
      </c>
      <c r="E31" s="139">
        <f t="shared" si="8"/>
        <v>0</v>
      </c>
      <c r="F31" s="139">
        <f t="shared" si="8"/>
        <v>1007.91585</v>
      </c>
      <c r="G31" s="61">
        <f t="shared" si="14"/>
        <v>755.63111000000004</v>
      </c>
      <c r="H31" s="139"/>
      <c r="I31" s="139">
        <v>755.63111000000004</v>
      </c>
      <c r="J31" s="61">
        <f t="shared" si="15"/>
        <v>0.86983999999999995</v>
      </c>
      <c r="K31" s="139"/>
      <c r="L31" s="139">
        <v>0.86983999999999995</v>
      </c>
      <c r="M31" s="61">
        <f t="shared" si="16"/>
        <v>238.25058999999999</v>
      </c>
      <c r="N31" s="139"/>
      <c r="O31" s="139">
        <v>238.25058999999999</v>
      </c>
      <c r="P31" s="61">
        <f t="shared" si="17"/>
        <v>13.16431</v>
      </c>
      <c r="Q31" s="139"/>
      <c r="R31" s="140">
        <v>13.16431</v>
      </c>
    </row>
    <row r="32" spans="1:18" s="51" customFormat="1" ht="21" customHeight="1" x14ac:dyDescent="0.3">
      <c r="A32" s="62" t="s">
        <v>60</v>
      </c>
      <c r="B32" s="67" t="s">
        <v>61</v>
      </c>
      <c r="C32" s="14" t="s">
        <v>27</v>
      </c>
      <c r="D32" s="61">
        <f t="shared" si="18"/>
        <v>2556.2921500000002</v>
      </c>
      <c r="E32" s="139">
        <f t="shared" si="8"/>
        <v>0</v>
      </c>
      <c r="F32" s="139">
        <f t="shared" si="8"/>
        <v>2556.2921500000002</v>
      </c>
      <c r="G32" s="61">
        <f>H32+I32</f>
        <v>1916.4435900000001</v>
      </c>
      <c r="H32" s="139"/>
      <c r="I32" s="139">
        <f>I33+I34+I35</f>
        <v>1916.4435900000001</v>
      </c>
      <c r="J32" s="61">
        <f t="shared" si="15"/>
        <v>2.2061100000000002</v>
      </c>
      <c r="K32" s="139"/>
      <c r="L32" s="139">
        <f>L33+L34+L35</f>
        <v>2.2061100000000002</v>
      </c>
      <c r="M32" s="61">
        <f t="shared" si="16"/>
        <v>604.25493000000006</v>
      </c>
      <c r="N32" s="139"/>
      <c r="O32" s="139">
        <f>O33+O34+O35</f>
        <v>604.25493000000006</v>
      </c>
      <c r="P32" s="61">
        <f t="shared" si="17"/>
        <v>33.387520000000002</v>
      </c>
      <c r="Q32" s="139"/>
      <c r="R32" s="139">
        <f>R33+R34+R35</f>
        <v>33.387520000000002</v>
      </c>
    </row>
    <row r="33" spans="1:18" s="51" customFormat="1" ht="21" customHeight="1" x14ac:dyDescent="0.3">
      <c r="A33" s="62" t="s">
        <v>62</v>
      </c>
      <c r="B33" s="16" t="s">
        <v>63</v>
      </c>
      <c r="C33" s="14" t="s">
        <v>27</v>
      </c>
      <c r="D33" s="61">
        <f>E33+F33</f>
        <v>1744.9126900000001</v>
      </c>
      <c r="E33" s="139">
        <f t="shared" si="8"/>
        <v>0</v>
      </c>
      <c r="F33" s="139">
        <f t="shared" si="8"/>
        <v>1744.9126900000001</v>
      </c>
      <c r="G33" s="61">
        <f t="shared" si="14"/>
        <v>1308.15515</v>
      </c>
      <c r="H33" s="139"/>
      <c r="I33" s="139">
        <v>1308.15515</v>
      </c>
      <c r="J33" s="61">
        <f t="shared" si="15"/>
        <v>1.5058800000000001</v>
      </c>
      <c r="K33" s="139"/>
      <c r="L33" s="139">
        <v>1.5058800000000001</v>
      </c>
      <c r="M33" s="61">
        <f t="shared" si="16"/>
        <v>412.4615</v>
      </c>
      <c r="N33" s="139"/>
      <c r="O33" s="139">
        <v>412.4615</v>
      </c>
      <c r="P33" s="61">
        <f t="shared" si="17"/>
        <v>22.79016</v>
      </c>
      <c r="Q33" s="139"/>
      <c r="R33" s="140">
        <v>22.79016</v>
      </c>
    </row>
    <row r="34" spans="1:18" s="51" customFormat="1" ht="29.4" customHeight="1" x14ac:dyDescent="0.3">
      <c r="A34" s="62" t="s">
        <v>64</v>
      </c>
      <c r="B34" s="65" t="s">
        <v>55</v>
      </c>
      <c r="C34" s="14" t="s">
        <v>27</v>
      </c>
      <c r="D34" s="61">
        <f t="shared" si="18"/>
        <v>361.52625999999998</v>
      </c>
      <c r="E34" s="139">
        <f t="shared" si="8"/>
        <v>0</v>
      </c>
      <c r="F34" s="139">
        <f t="shared" si="8"/>
        <v>361.52625999999998</v>
      </c>
      <c r="G34" s="61">
        <f t="shared" si="14"/>
        <v>271.03501999999997</v>
      </c>
      <c r="H34" s="139"/>
      <c r="I34" s="139">
        <v>271.03501999999997</v>
      </c>
      <c r="J34" s="61">
        <f t="shared" si="15"/>
        <v>0.312</v>
      </c>
      <c r="K34" s="139"/>
      <c r="L34" s="139">
        <v>0.312</v>
      </c>
      <c r="M34" s="61">
        <f t="shared" si="16"/>
        <v>85.457380000000001</v>
      </c>
      <c r="N34" s="139"/>
      <c r="O34" s="139">
        <v>85.457380000000001</v>
      </c>
      <c r="P34" s="61">
        <f t="shared" si="17"/>
        <v>4.7218600000000004</v>
      </c>
      <c r="Q34" s="139"/>
      <c r="R34" s="140">
        <v>4.7218600000000004</v>
      </c>
    </row>
    <row r="35" spans="1:18" s="51" customFormat="1" ht="20.399999999999999" customHeight="1" x14ac:dyDescent="0.3">
      <c r="A35" s="62" t="s">
        <v>65</v>
      </c>
      <c r="B35" s="16" t="s">
        <v>66</v>
      </c>
      <c r="C35" s="14" t="s">
        <v>27</v>
      </c>
      <c r="D35" s="61">
        <f>D32-D33-D34</f>
        <v>449.85320000000013</v>
      </c>
      <c r="E35" s="139">
        <f t="shared" si="8"/>
        <v>0</v>
      </c>
      <c r="F35" s="139">
        <f t="shared" si="8"/>
        <v>449.85320000000002</v>
      </c>
      <c r="G35" s="61">
        <f>G32-G33-G34</f>
        <v>337.25342000000006</v>
      </c>
      <c r="H35" s="139"/>
      <c r="I35" s="139">
        <v>337.25342000000001</v>
      </c>
      <c r="J35" s="61">
        <f>J32-J33-J34</f>
        <v>0.38823000000000013</v>
      </c>
      <c r="K35" s="139"/>
      <c r="L35" s="139">
        <v>0.38823000000000002</v>
      </c>
      <c r="M35" s="61">
        <f>M32-M33-M34</f>
        <v>106.33605000000006</v>
      </c>
      <c r="N35" s="139"/>
      <c r="O35" s="139">
        <v>106.33605</v>
      </c>
      <c r="P35" s="61">
        <f>P32-P33-P34</f>
        <v>5.8755000000000015</v>
      </c>
      <c r="Q35" s="139"/>
      <c r="R35" s="140">
        <v>5.8754999999999997</v>
      </c>
    </row>
    <row r="36" spans="1:18" s="51" customFormat="1" ht="20.399999999999999" customHeight="1" x14ac:dyDescent="0.3">
      <c r="A36" s="62">
        <v>2</v>
      </c>
      <c r="B36" s="67" t="s">
        <v>67</v>
      </c>
      <c r="C36" s="14" t="s">
        <v>27</v>
      </c>
      <c r="D36" s="61">
        <f>E36+F36</f>
        <v>6507.3240599999999</v>
      </c>
      <c r="E36" s="139">
        <f t="shared" si="8"/>
        <v>0</v>
      </c>
      <c r="F36" s="139">
        <f t="shared" si="8"/>
        <v>6507.3240599999999</v>
      </c>
      <c r="G36" s="61">
        <f t="shared" ref="G36:G38" si="19">H36+I36</f>
        <v>4878.5188600000001</v>
      </c>
      <c r="H36" s="139"/>
      <c r="I36" s="139">
        <f>I37+I38+I39</f>
        <v>4878.5188600000001</v>
      </c>
      <c r="J36" s="61">
        <f t="shared" ref="J36:J38" si="20">K36+L36</f>
        <v>5.6159099999999995</v>
      </c>
      <c r="K36" s="139"/>
      <c r="L36" s="139">
        <f>L37+L38+L39</f>
        <v>5.6159099999999995</v>
      </c>
      <c r="M36" s="61">
        <f t="shared" ref="M36:M38" si="21">N36+O36</f>
        <v>1538.1976699999998</v>
      </c>
      <c r="N36" s="139"/>
      <c r="O36" s="139">
        <f>O37+O38+O39</f>
        <v>1538.1976699999998</v>
      </c>
      <c r="P36" s="61">
        <f t="shared" ref="P36:P38" si="22">Q36+R36</f>
        <v>84.991620000000012</v>
      </c>
      <c r="Q36" s="139"/>
      <c r="R36" s="139">
        <f>R37+R38+R39</f>
        <v>84.991620000000012</v>
      </c>
    </row>
    <row r="37" spans="1:18" s="51" customFormat="1" ht="20.399999999999999" customHeight="1" x14ac:dyDescent="0.3">
      <c r="A37" s="62" t="s">
        <v>68</v>
      </c>
      <c r="B37" s="16" t="s">
        <v>63</v>
      </c>
      <c r="C37" s="14" t="s">
        <v>27</v>
      </c>
      <c r="D37" s="61">
        <f t="shared" ref="D37:D38" si="23">E37+F37</f>
        <v>4963.7271299999993</v>
      </c>
      <c r="E37" s="139">
        <f>H37+K37+N37+Q37</f>
        <v>0</v>
      </c>
      <c r="F37" s="139">
        <f>I37+L37+O37+R37</f>
        <v>4963.7271299999993</v>
      </c>
      <c r="G37" s="61">
        <f t="shared" si="19"/>
        <v>3721.28946</v>
      </c>
      <c r="H37" s="139"/>
      <c r="I37" s="139">
        <v>3721.28946</v>
      </c>
      <c r="J37" s="61">
        <f t="shared" si="20"/>
        <v>4.28376</v>
      </c>
      <c r="K37" s="139"/>
      <c r="L37" s="139">
        <v>4.28376</v>
      </c>
      <c r="M37" s="61">
        <f t="shared" si="21"/>
        <v>1173.3230799999999</v>
      </c>
      <c r="N37" s="139"/>
      <c r="O37" s="139">
        <v>1173.3230799999999</v>
      </c>
      <c r="P37" s="61">
        <f t="shared" si="22"/>
        <v>64.830830000000006</v>
      </c>
      <c r="Q37" s="139"/>
      <c r="R37" s="140">
        <v>64.830830000000006</v>
      </c>
    </row>
    <row r="38" spans="1:18" s="51" customFormat="1" ht="33" customHeight="1" x14ac:dyDescent="0.3">
      <c r="A38" s="62" t="s">
        <v>69</v>
      </c>
      <c r="B38" s="65" t="s">
        <v>55</v>
      </c>
      <c r="C38" s="14" t="s">
        <v>27</v>
      </c>
      <c r="D38" s="61">
        <f t="shared" si="23"/>
        <v>1092.0199699999998</v>
      </c>
      <c r="E38" s="139">
        <f t="shared" ref="E38:F45" si="24">H38+K38+N38+Q38</f>
        <v>0</v>
      </c>
      <c r="F38" s="139">
        <f t="shared" si="24"/>
        <v>1092.0199699999998</v>
      </c>
      <c r="G38" s="61">
        <f t="shared" si="19"/>
        <v>818.68367999999998</v>
      </c>
      <c r="H38" s="139"/>
      <c r="I38" s="139">
        <v>818.68367999999998</v>
      </c>
      <c r="J38" s="61">
        <f t="shared" si="20"/>
        <v>0.94242999999999999</v>
      </c>
      <c r="K38" s="139"/>
      <c r="L38" s="139">
        <v>0.94242999999999999</v>
      </c>
      <c r="M38" s="61">
        <f t="shared" si="21"/>
        <v>258.13108</v>
      </c>
      <c r="N38" s="139"/>
      <c r="O38" s="139">
        <v>258.13108</v>
      </c>
      <c r="P38" s="61">
        <f t="shared" si="22"/>
        <v>14.262779999999999</v>
      </c>
      <c r="Q38" s="139"/>
      <c r="R38" s="140">
        <v>14.262779999999999</v>
      </c>
    </row>
    <row r="39" spans="1:18" s="51" customFormat="1" ht="21" customHeight="1" x14ac:dyDescent="0.3">
      <c r="A39" s="62" t="s">
        <v>70</v>
      </c>
      <c r="B39" s="17" t="s">
        <v>66</v>
      </c>
      <c r="C39" s="14" t="s">
        <v>27</v>
      </c>
      <c r="D39" s="61">
        <f>F39</f>
        <v>451.57696000000004</v>
      </c>
      <c r="E39" s="139">
        <f t="shared" si="24"/>
        <v>0</v>
      </c>
      <c r="F39" s="139">
        <f t="shared" si="24"/>
        <v>451.57696000000004</v>
      </c>
      <c r="G39" s="61">
        <f t="shared" ref="G39:P39" si="25">G36-G37-G38</f>
        <v>338.54572000000019</v>
      </c>
      <c r="H39" s="139"/>
      <c r="I39" s="139">
        <v>338.54572000000002</v>
      </c>
      <c r="J39" s="61">
        <f t="shared" si="25"/>
        <v>0.38971999999999951</v>
      </c>
      <c r="K39" s="139"/>
      <c r="L39" s="139">
        <v>0.38972000000000001</v>
      </c>
      <c r="M39" s="61">
        <f t="shared" si="25"/>
        <v>106.7435099999999</v>
      </c>
      <c r="N39" s="139"/>
      <c r="O39" s="139">
        <v>106.74351</v>
      </c>
      <c r="P39" s="61">
        <f t="shared" si="25"/>
        <v>5.8980100000000064</v>
      </c>
      <c r="Q39" s="139"/>
      <c r="R39" s="140">
        <v>5.8980100000000002</v>
      </c>
    </row>
    <row r="40" spans="1:18" s="51" customFormat="1" ht="21" customHeight="1" x14ac:dyDescent="0.3">
      <c r="A40" s="62" t="s">
        <v>71</v>
      </c>
      <c r="B40" s="66" t="s">
        <v>72</v>
      </c>
      <c r="C40" s="14" t="s">
        <v>27</v>
      </c>
      <c r="D40" s="61">
        <f>E40+F40</f>
        <v>0</v>
      </c>
      <c r="E40" s="139">
        <f t="shared" si="24"/>
        <v>0</v>
      </c>
      <c r="F40" s="139">
        <f t="shared" si="24"/>
        <v>0</v>
      </c>
      <c r="G40" s="61">
        <f t="shared" ref="G40:G42" si="26">H40+I40</f>
        <v>0</v>
      </c>
      <c r="H40" s="139"/>
      <c r="I40" s="139">
        <v>0</v>
      </c>
      <c r="J40" s="61">
        <f t="shared" ref="J40:J42" si="27">K40+L40</f>
        <v>0</v>
      </c>
      <c r="K40" s="139"/>
      <c r="L40" s="139">
        <v>0</v>
      </c>
      <c r="M40" s="61">
        <f t="shared" ref="M40:M42" si="28">N40+O40</f>
        <v>0</v>
      </c>
      <c r="N40" s="139"/>
      <c r="O40" s="139">
        <v>0</v>
      </c>
      <c r="P40" s="61">
        <f t="shared" ref="P40:P42" si="29">Q40+R40</f>
        <v>0</v>
      </c>
      <c r="Q40" s="139"/>
      <c r="R40" s="140">
        <v>0</v>
      </c>
    </row>
    <row r="41" spans="1:18" s="51" customFormat="1" ht="21" customHeight="1" x14ac:dyDescent="0.3">
      <c r="A41" s="62" t="s">
        <v>20</v>
      </c>
      <c r="B41" s="66" t="s">
        <v>63</v>
      </c>
      <c r="C41" s="14" t="s">
        <v>27</v>
      </c>
      <c r="D41" s="61">
        <f>E41+F41</f>
        <v>0</v>
      </c>
      <c r="E41" s="139">
        <f t="shared" si="24"/>
        <v>0</v>
      </c>
      <c r="F41" s="139">
        <f t="shared" si="24"/>
        <v>0</v>
      </c>
      <c r="G41" s="61">
        <f t="shared" si="26"/>
        <v>0</v>
      </c>
      <c r="H41" s="139"/>
      <c r="I41" s="139">
        <v>0</v>
      </c>
      <c r="J41" s="61">
        <f t="shared" si="27"/>
        <v>0</v>
      </c>
      <c r="K41" s="139"/>
      <c r="L41" s="139">
        <v>0</v>
      </c>
      <c r="M41" s="61">
        <f t="shared" si="28"/>
        <v>0</v>
      </c>
      <c r="N41" s="139"/>
      <c r="O41" s="139">
        <v>0</v>
      </c>
      <c r="P41" s="61">
        <f t="shared" si="29"/>
        <v>0</v>
      </c>
      <c r="Q41" s="139"/>
      <c r="R41" s="140">
        <v>0</v>
      </c>
    </row>
    <row r="42" spans="1:18" s="51" customFormat="1" ht="35.4" customHeight="1" x14ac:dyDescent="0.3">
      <c r="A42" s="62" t="s">
        <v>73</v>
      </c>
      <c r="B42" s="65" t="s">
        <v>55</v>
      </c>
      <c r="C42" s="14" t="s">
        <v>27</v>
      </c>
      <c r="D42" s="61">
        <f t="shared" ref="D42" si="30">E42+F42</f>
        <v>0</v>
      </c>
      <c r="E42" s="139">
        <f t="shared" si="24"/>
        <v>0</v>
      </c>
      <c r="F42" s="139">
        <f t="shared" si="24"/>
        <v>0</v>
      </c>
      <c r="G42" s="61">
        <f t="shared" si="26"/>
        <v>0</v>
      </c>
      <c r="H42" s="139"/>
      <c r="I42" s="139">
        <v>0</v>
      </c>
      <c r="J42" s="61">
        <f t="shared" si="27"/>
        <v>0</v>
      </c>
      <c r="K42" s="139"/>
      <c r="L42" s="139">
        <v>0</v>
      </c>
      <c r="M42" s="61">
        <f t="shared" si="28"/>
        <v>0</v>
      </c>
      <c r="N42" s="139"/>
      <c r="O42" s="139">
        <v>0</v>
      </c>
      <c r="P42" s="61">
        <f t="shared" si="29"/>
        <v>0</v>
      </c>
      <c r="Q42" s="139"/>
      <c r="R42" s="140">
        <v>0</v>
      </c>
    </row>
    <row r="43" spans="1:18" s="51" customFormat="1" ht="21" customHeight="1" x14ac:dyDescent="0.3">
      <c r="A43" s="62" t="s">
        <v>74</v>
      </c>
      <c r="B43" s="66" t="s">
        <v>66</v>
      </c>
      <c r="C43" s="14" t="s">
        <v>27</v>
      </c>
      <c r="D43" s="61">
        <f>D40-D41-D42</f>
        <v>0</v>
      </c>
      <c r="E43" s="139">
        <f t="shared" si="24"/>
        <v>0</v>
      </c>
      <c r="F43" s="139">
        <f t="shared" si="24"/>
        <v>0</v>
      </c>
      <c r="G43" s="61">
        <f>G40-G41-G42</f>
        <v>0</v>
      </c>
      <c r="H43" s="139"/>
      <c r="I43" s="139">
        <v>0</v>
      </c>
      <c r="J43" s="61">
        <f t="shared" ref="J43:P43" si="31">J40-J41-J42</f>
        <v>0</v>
      </c>
      <c r="K43" s="139"/>
      <c r="L43" s="139">
        <v>0</v>
      </c>
      <c r="M43" s="61">
        <f t="shared" si="31"/>
        <v>0</v>
      </c>
      <c r="N43" s="139"/>
      <c r="O43" s="139">
        <v>0</v>
      </c>
      <c r="P43" s="61">
        <f t="shared" si="31"/>
        <v>0</v>
      </c>
      <c r="Q43" s="139"/>
      <c r="R43" s="140">
        <v>0</v>
      </c>
    </row>
    <row r="44" spans="1:18" s="51" customFormat="1" ht="21" customHeight="1" x14ac:dyDescent="0.3">
      <c r="A44" s="62" t="s">
        <v>24</v>
      </c>
      <c r="B44" s="65" t="s">
        <v>75</v>
      </c>
      <c r="C44" s="14" t="s">
        <v>27</v>
      </c>
      <c r="D44" s="61">
        <f>E44+F44</f>
        <v>0</v>
      </c>
      <c r="E44" s="139">
        <f t="shared" si="24"/>
        <v>0</v>
      </c>
      <c r="F44" s="139">
        <f t="shared" si="24"/>
        <v>0</v>
      </c>
      <c r="G44" s="61">
        <f t="shared" ref="G44:G45" si="32">H44+I44</f>
        <v>0</v>
      </c>
      <c r="H44" s="139"/>
      <c r="I44" s="139">
        <v>0</v>
      </c>
      <c r="J44" s="61">
        <f t="shared" ref="J44:J45" si="33">K44+L44</f>
        <v>0</v>
      </c>
      <c r="K44" s="139"/>
      <c r="L44" s="139">
        <v>0</v>
      </c>
      <c r="M44" s="61">
        <f t="shared" ref="M44:M45" si="34">N44+O44</f>
        <v>0</v>
      </c>
      <c r="N44" s="139"/>
      <c r="O44" s="139">
        <v>0</v>
      </c>
      <c r="P44" s="61">
        <f t="shared" ref="P44:P45" si="35">Q44+R44</f>
        <v>0</v>
      </c>
      <c r="Q44" s="139"/>
      <c r="R44" s="140">
        <v>0</v>
      </c>
    </row>
    <row r="45" spans="1:18" s="51" customFormat="1" ht="21" customHeight="1" x14ac:dyDescent="0.3">
      <c r="A45" s="62" t="s">
        <v>76</v>
      </c>
      <c r="B45" s="16" t="s">
        <v>77</v>
      </c>
      <c r="C45" s="14" t="s">
        <v>27</v>
      </c>
      <c r="D45" s="61">
        <f>E45+F45</f>
        <v>0</v>
      </c>
      <c r="E45" s="139">
        <f t="shared" si="24"/>
        <v>0</v>
      </c>
      <c r="F45" s="139">
        <f t="shared" si="24"/>
        <v>0</v>
      </c>
      <c r="G45" s="61">
        <f t="shared" si="32"/>
        <v>0</v>
      </c>
      <c r="H45" s="139"/>
      <c r="I45" s="139">
        <v>0</v>
      </c>
      <c r="J45" s="61">
        <f t="shared" si="33"/>
        <v>0</v>
      </c>
      <c r="K45" s="139"/>
      <c r="L45" s="139">
        <v>0</v>
      </c>
      <c r="M45" s="61">
        <f t="shared" si="34"/>
        <v>0</v>
      </c>
      <c r="N45" s="139"/>
      <c r="O45" s="139">
        <v>0</v>
      </c>
      <c r="P45" s="61">
        <f t="shared" si="35"/>
        <v>0</v>
      </c>
      <c r="Q45" s="139"/>
      <c r="R45" s="140">
        <v>0</v>
      </c>
    </row>
    <row r="46" spans="1:18" s="51" customFormat="1" ht="21" customHeight="1" x14ac:dyDescent="0.3">
      <c r="A46" s="62" t="s">
        <v>78</v>
      </c>
      <c r="B46" s="68" t="s">
        <v>79</v>
      </c>
      <c r="C46" s="18" t="s">
        <v>27</v>
      </c>
      <c r="D46" s="144">
        <f t="shared" ref="D46:R46" si="36">D45+D44+D40+D36+D17</f>
        <v>88627.569570000007</v>
      </c>
      <c r="E46" s="144">
        <f t="shared" si="36"/>
        <v>56365.946960000001</v>
      </c>
      <c r="F46" s="144">
        <f t="shared" si="36"/>
        <v>32261.622609999999</v>
      </c>
      <c r="G46" s="144">
        <f t="shared" si="36"/>
        <v>57571.559169999993</v>
      </c>
      <c r="H46" s="144">
        <f t="shared" si="36"/>
        <v>33385.129659999999</v>
      </c>
      <c r="I46" s="144">
        <f t="shared" si="36"/>
        <v>24186.429510000002</v>
      </c>
      <c r="J46" s="144">
        <f t="shared" si="36"/>
        <v>107.36393</v>
      </c>
      <c r="K46" s="144">
        <f t="shared" si="36"/>
        <v>79.521749999999997</v>
      </c>
      <c r="L46" s="144">
        <f t="shared" si="36"/>
        <v>27.842179999999999</v>
      </c>
      <c r="M46" s="144">
        <f t="shared" si="36"/>
        <v>29385.456770000001</v>
      </c>
      <c r="N46" s="144">
        <f t="shared" si="36"/>
        <v>21759.472229999999</v>
      </c>
      <c r="O46" s="144">
        <f t="shared" si="36"/>
        <v>7625.9845400000004</v>
      </c>
      <c r="P46" s="144">
        <f t="shared" si="36"/>
        <v>1563.1897000000001</v>
      </c>
      <c r="Q46" s="144">
        <f t="shared" si="36"/>
        <v>1141.82332</v>
      </c>
      <c r="R46" s="145">
        <f t="shared" si="36"/>
        <v>421.36638000000005</v>
      </c>
    </row>
    <row r="47" spans="1:18" s="51" customFormat="1" ht="19.2" customHeight="1" x14ac:dyDescent="0.3">
      <c r="A47" s="62" t="s">
        <v>80</v>
      </c>
      <c r="B47" s="68" t="s">
        <v>81</v>
      </c>
      <c r="C47" s="18" t="s">
        <v>27</v>
      </c>
      <c r="D47" s="144">
        <v>0</v>
      </c>
      <c r="E47" s="146">
        <v>0</v>
      </c>
      <c r="F47" s="147">
        <v>0</v>
      </c>
      <c r="G47" s="144">
        <v>0</v>
      </c>
      <c r="H47" s="146">
        <v>0</v>
      </c>
      <c r="I47" s="140">
        <f t="shared" ref="I47" si="37">$H47*G$7</f>
        <v>0</v>
      </c>
      <c r="J47" s="144">
        <v>0</v>
      </c>
      <c r="K47" s="146">
        <v>0</v>
      </c>
      <c r="L47" s="147">
        <v>0</v>
      </c>
      <c r="M47" s="144">
        <v>0</v>
      </c>
      <c r="N47" s="146">
        <v>0</v>
      </c>
      <c r="O47" s="147">
        <v>0</v>
      </c>
      <c r="P47" s="144">
        <v>0</v>
      </c>
      <c r="Q47" s="146">
        <v>0</v>
      </c>
      <c r="R47" s="147">
        <v>0</v>
      </c>
    </row>
    <row r="48" spans="1:18" s="51" customFormat="1" ht="19.2" customHeight="1" x14ac:dyDescent="0.3">
      <c r="A48" s="62"/>
      <c r="B48" s="68"/>
      <c r="C48" s="18"/>
      <c r="D48" s="144"/>
      <c r="E48" s="146"/>
      <c r="F48" s="147"/>
      <c r="G48" s="148"/>
      <c r="H48" s="146"/>
      <c r="I48" s="147"/>
      <c r="J48" s="144"/>
      <c r="K48" s="146"/>
      <c r="L48" s="147"/>
      <c r="M48" s="144"/>
      <c r="N48" s="146"/>
      <c r="O48" s="147"/>
      <c r="P48" s="144"/>
      <c r="Q48" s="146"/>
      <c r="R48" s="147"/>
    </row>
    <row r="49" spans="1:18" s="51" customFormat="1" ht="19.2" customHeight="1" x14ac:dyDescent="0.3">
      <c r="A49" s="62" t="s">
        <v>82</v>
      </c>
      <c r="B49" s="69" t="s">
        <v>83</v>
      </c>
      <c r="C49" s="18" t="s">
        <v>27</v>
      </c>
      <c r="D49" s="144">
        <f>D50+D51+D52+D53+D54</f>
        <v>2161.6480382926825</v>
      </c>
      <c r="E49" s="146">
        <f t="shared" ref="E49" si="38">E50+E51+E52+E53+E54</f>
        <v>0</v>
      </c>
      <c r="F49" s="147">
        <f>F50+F51+F52+F53+F54</f>
        <v>2161.6480382926825</v>
      </c>
      <c r="G49" s="144">
        <f>G50+G51+G52+G53+G54</f>
        <v>1404.1843699999997</v>
      </c>
      <c r="H49" s="146">
        <f t="shared" ref="H49:R49" si="39">H50+H51+H52+H53+H54</f>
        <v>0</v>
      </c>
      <c r="I49" s="147">
        <f>I50+I51+I52+I53+I54</f>
        <v>1404.1843699999997</v>
      </c>
      <c r="J49" s="144">
        <f>J50+J51+J52+J53+J54</f>
        <v>2.61863243902439</v>
      </c>
      <c r="K49" s="146">
        <f t="shared" si="39"/>
        <v>0</v>
      </c>
      <c r="L49" s="147">
        <f t="shared" si="39"/>
        <v>2.61863243902439</v>
      </c>
      <c r="M49" s="144">
        <f t="shared" si="39"/>
        <v>716.71845780487808</v>
      </c>
      <c r="N49" s="146">
        <f t="shared" si="39"/>
        <v>0</v>
      </c>
      <c r="O49" s="147">
        <f t="shared" si="39"/>
        <v>716.71845780487808</v>
      </c>
      <c r="P49" s="144">
        <f>P50+P51+P52+P53+P54</f>
        <v>38.126578048780488</v>
      </c>
      <c r="Q49" s="146">
        <f t="shared" si="39"/>
        <v>0</v>
      </c>
      <c r="R49" s="147">
        <f t="shared" si="39"/>
        <v>38.126578048780488</v>
      </c>
    </row>
    <row r="50" spans="1:18" s="51" customFormat="1" ht="19.2" customHeight="1" x14ac:dyDescent="0.3">
      <c r="A50" s="62" t="s">
        <v>84</v>
      </c>
      <c r="B50" s="16" t="s">
        <v>85</v>
      </c>
      <c r="C50" s="14" t="s">
        <v>27</v>
      </c>
      <c r="D50" s="149">
        <f>E50+F50</f>
        <v>389.09664689268266</v>
      </c>
      <c r="E50" s="150"/>
      <c r="F50" s="151">
        <f>(F54)/(100%-18%)-(F54)</f>
        <v>389.09664689268266</v>
      </c>
      <c r="G50" s="149">
        <f>H50+I50</f>
        <v>252.75318659999994</v>
      </c>
      <c r="H50" s="150"/>
      <c r="I50" s="151">
        <f>(I54)/(100%-18%)-(I54)</f>
        <v>252.75318659999994</v>
      </c>
      <c r="J50" s="149">
        <f>K50+L50</f>
        <v>0.4713538390243901</v>
      </c>
      <c r="K50" s="150"/>
      <c r="L50" s="151">
        <f>(L54)/(100%-18%)-(L54)</f>
        <v>0.4713538390243901</v>
      </c>
      <c r="M50" s="149">
        <f>N50+O50</f>
        <v>129.00932240487805</v>
      </c>
      <c r="N50" s="150"/>
      <c r="O50" s="151">
        <f>(O54)/(100%-18%)-(O54)</f>
        <v>129.00932240487805</v>
      </c>
      <c r="P50" s="149">
        <f>Q50+R50</f>
        <v>6.8627840487804832</v>
      </c>
      <c r="Q50" s="150"/>
      <c r="R50" s="152">
        <f>(R54)/(100%-18%)-(R54)</f>
        <v>6.8627840487804832</v>
      </c>
    </row>
    <row r="51" spans="1:18" s="51" customFormat="1" ht="19.2" customHeight="1" x14ac:dyDescent="0.3">
      <c r="A51" s="62" t="s">
        <v>86</v>
      </c>
      <c r="B51" s="16" t="s">
        <v>87</v>
      </c>
      <c r="C51" s="14" t="s">
        <v>27</v>
      </c>
      <c r="D51" s="149">
        <f t="shared" ref="D51:D54" si="40">E51+F51</f>
        <v>0</v>
      </c>
      <c r="E51" s="150"/>
      <c r="F51" s="153">
        <f>I51+L51+O51+R51</f>
        <v>0</v>
      </c>
      <c r="G51" s="149">
        <f t="shared" ref="G51:G53" si="41">H51+I51</f>
        <v>0</v>
      </c>
      <c r="H51" s="150"/>
      <c r="I51" s="140">
        <v>0</v>
      </c>
      <c r="J51" s="149">
        <f t="shared" ref="J51:J54" si="42">K51+L51</f>
        <v>0</v>
      </c>
      <c r="K51" s="150"/>
      <c r="L51" s="140">
        <v>0</v>
      </c>
      <c r="M51" s="149">
        <f t="shared" ref="M51:M54" si="43">N51+O51</f>
        <v>0</v>
      </c>
      <c r="N51" s="150"/>
      <c r="O51" s="140">
        <v>0</v>
      </c>
      <c r="P51" s="149">
        <f t="shared" ref="P51:P54" si="44">Q51+R51</f>
        <v>0</v>
      </c>
      <c r="Q51" s="150"/>
      <c r="R51" s="140">
        <v>0</v>
      </c>
    </row>
    <row r="52" spans="1:18" s="51" customFormat="1" ht="19.2" customHeight="1" x14ac:dyDescent="0.3">
      <c r="A52" s="62" t="s">
        <v>88</v>
      </c>
      <c r="B52" s="16" t="s">
        <v>89</v>
      </c>
      <c r="C52" s="14" t="s">
        <v>27</v>
      </c>
      <c r="D52" s="149">
        <f t="shared" si="40"/>
        <v>0</v>
      </c>
      <c r="E52" s="150"/>
      <c r="F52" s="153">
        <f t="shared" ref="F52" si="45">I52+L52+O52+R52</f>
        <v>0</v>
      </c>
      <c r="G52" s="149">
        <f t="shared" si="41"/>
        <v>0</v>
      </c>
      <c r="H52" s="150"/>
      <c r="I52" s="140">
        <v>0</v>
      </c>
      <c r="J52" s="149">
        <f t="shared" si="42"/>
        <v>0</v>
      </c>
      <c r="K52" s="150"/>
      <c r="L52" s="140">
        <v>0</v>
      </c>
      <c r="M52" s="149">
        <f t="shared" si="43"/>
        <v>0</v>
      </c>
      <c r="N52" s="150"/>
      <c r="O52" s="140">
        <v>0</v>
      </c>
      <c r="P52" s="149">
        <f t="shared" si="44"/>
        <v>0</v>
      </c>
      <c r="Q52" s="150"/>
      <c r="R52" s="140">
        <v>0</v>
      </c>
    </row>
    <row r="53" spans="1:18" s="51" customFormat="1" ht="19.2" customHeight="1" x14ac:dyDescent="0.3">
      <c r="A53" s="62" t="s">
        <v>90</v>
      </c>
      <c r="B53" s="16" t="s">
        <v>91</v>
      </c>
      <c r="C53" s="14" t="s">
        <v>27</v>
      </c>
      <c r="D53" s="149">
        <f t="shared" si="40"/>
        <v>0</v>
      </c>
      <c r="E53" s="150"/>
      <c r="F53" s="153">
        <f>I53+L53+O53+R53</f>
        <v>0</v>
      </c>
      <c r="G53" s="149">
        <f t="shared" si="41"/>
        <v>0</v>
      </c>
      <c r="H53" s="150"/>
      <c r="I53" s="140">
        <v>0</v>
      </c>
      <c r="J53" s="149">
        <f t="shared" si="42"/>
        <v>0</v>
      </c>
      <c r="K53" s="150"/>
      <c r="L53" s="140">
        <v>0</v>
      </c>
      <c r="M53" s="149">
        <f t="shared" si="43"/>
        <v>0</v>
      </c>
      <c r="N53" s="150"/>
      <c r="O53" s="140">
        <v>0</v>
      </c>
      <c r="P53" s="149">
        <f t="shared" si="44"/>
        <v>0</v>
      </c>
      <c r="Q53" s="150"/>
      <c r="R53" s="140">
        <v>0</v>
      </c>
    </row>
    <row r="54" spans="1:18" s="51" customFormat="1" ht="19.2" customHeight="1" x14ac:dyDescent="0.3">
      <c r="A54" s="62" t="s">
        <v>92</v>
      </c>
      <c r="B54" s="16" t="s">
        <v>93</v>
      </c>
      <c r="C54" s="14" t="s">
        <v>27</v>
      </c>
      <c r="D54" s="149">
        <f t="shared" si="40"/>
        <v>1772.5513913999998</v>
      </c>
      <c r="E54" s="150"/>
      <c r="F54" s="154">
        <f>I54+L54+O54+R54</f>
        <v>1772.5513913999998</v>
      </c>
      <c r="G54" s="149">
        <f>H54+I54</f>
        <v>1151.4311833999998</v>
      </c>
      <c r="H54" s="150"/>
      <c r="I54" s="154">
        <f>G46*0.02</f>
        <v>1151.4311833999998</v>
      </c>
      <c r="J54" s="149">
        <f t="shared" si="42"/>
        <v>2.1472785999999999</v>
      </c>
      <c r="K54" s="150"/>
      <c r="L54" s="154">
        <f>J46*0.02</f>
        <v>2.1472785999999999</v>
      </c>
      <c r="M54" s="149">
        <f t="shared" si="43"/>
        <v>587.70913540000004</v>
      </c>
      <c r="N54" s="150"/>
      <c r="O54" s="154">
        <f>M46*0.02</f>
        <v>587.70913540000004</v>
      </c>
      <c r="P54" s="149">
        <f t="shared" si="44"/>
        <v>31.263794000000004</v>
      </c>
      <c r="Q54" s="150"/>
      <c r="R54" s="155">
        <f>P46*0.02</f>
        <v>31.263794000000004</v>
      </c>
    </row>
    <row r="55" spans="1:18" s="51" customFormat="1" ht="30" customHeight="1" thickBot="1" x14ac:dyDescent="0.35">
      <c r="A55" s="70" t="s">
        <v>94</v>
      </c>
      <c r="B55" s="71" t="s">
        <v>95</v>
      </c>
      <c r="C55" s="19" t="s">
        <v>27</v>
      </c>
      <c r="D55" s="156">
        <f>D49+D47+D46</f>
        <v>90789.217608292689</v>
      </c>
      <c r="E55" s="157">
        <f>E49+E47+E46</f>
        <v>56365.946960000001</v>
      </c>
      <c r="F55" s="158">
        <f>F49+F47+F46</f>
        <v>34423.270648292681</v>
      </c>
      <c r="G55" s="156">
        <f>G49+G47+G46</f>
        <v>58975.743539999996</v>
      </c>
      <c r="H55" s="157">
        <f t="shared" ref="H55" si="46">H49+H47+H46</f>
        <v>33385.129659999999</v>
      </c>
      <c r="I55" s="158">
        <f>I49+I47+I46</f>
        <v>25590.613880000001</v>
      </c>
      <c r="J55" s="156">
        <f>J49+J47+J46</f>
        <v>109.98256243902439</v>
      </c>
      <c r="K55" s="157">
        <f t="shared" ref="K55" si="47">K49+K47+K46</f>
        <v>79.521749999999997</v>
      </c>
      <c r="L55" s="158">
        <f>L49+L47+L46</f>
        <v>30.460812439024387</v>
      </c>
      <c r="M55" s="156">
        <f>M49+M47+M46</f>
        <v>30102.175227804877</v>
      </c>
      <c r="N55" s="157">
        <f t="shared" ref="N55" si="48">N49+N47+N46</f>
        <v>21759.472229999999</v>
      </c>
      <c r="O55" s="158">
        <f>O49+O47+O46</f>
        <v>8342.7029978048777</v>
      </c>
      <c r="P55" s="156">
        <f>P49+P47+P46</f>
        <v>1601.3162780487805</v>
      </c>
      <c r="Q55" s="157">
        <f t="shared" ref="Q55" si="49">Q49+Q47+Q46</f>
        <v>1141.82332</v>
      </c>
      <c r="R55" s="158">
        <f>R49+R47+R46</f>
        <v>459.49295804878057</v>
      </c>
    </row>
    <row r="56" spans="1:18" ht="15" customHeight="1" x14ac:dyDescent="0.3">
      <c r="A56" s="72"/>
      <c r="B56" s="73"/>
      <c r="C56" s="20"/>
      <c r="D56" s="21"/>
      <c r="E56" s="36"/>
      <c r="F56" s="37"/>
      <c r="G56" s="21"/>
      <c r="H56" s="36"/>
      <c r="I56" s="37"/>
      <c r="J56" s="22"/>
      <c r="K56" s="38"/>
      <c r="L56" s="37"/>
      <c r="M56" s="21"/>
      <c r="N56" s="36"/>
      <c r="O56" s="37"/>
      <c r="P56" s="21"/>
      <c r="Q56" s="36"/>
      <c r="R56" s="37"/>
    </row>
    <row r="57" spans="1:18" s="51" customFormat="1" ht="35.4" customHeight="1" x14ac:dyDescent="0.3">
      <c r="A57" s="95" t="s">
        <v>131</v>
      </c>
      <c r="B57" s="39" t="s">
        <v>132</v>
      </c>
      <c r="C57" s="40" t="s">
        <v>133</v>
      </c>
      <c r="D57" s="159" t="s">
        <v>129</v>
      </c>
      <c r="E57" s="160" t="s">
        <v>129</v>
      </c>
      <c r="F57" s="161" t="s">
        <v>129</v>
      </c>
      <c r="G57" s="159" t="s">
        <v>129</v>
      </c>
      <c r="H57" s="160" t="s">
        <v>129</v>
      </c>
      <c r="I57" s="161" t="s">
        <v>129</v>
      </c>
      <c r="J57" s="159" t="s">
        <v>129</v>
      </c>
      <c r="K57" s="160" t="s">
        <v>129</v>
      </c>
      <c r="L57" s="161" t="s">
        <v>129</v>
      </c>
      <c r="M57" s="159" t="s">
        <v>129</v>
      </c>
      <c r="N57" s="160" t="s">
        <v>129</v>
      </c>
      <c r="O57" s="161" t="s">
        <v>129</v>
      </c>
      <c r="P57" s="159" t="s">
        <v>129</v>
      </c>
      <c r="Q57" s="160" t="s">
        <v>129</v>
      </c>
      <c r="R57" s="161" t="s">
        <v>129</v>
      </c>
    </row>
    <row r="58" spans="1:18" s="51" customFormat="1" ht="22.8" customHeight="1" x14ac:dyDescent="0.3">
      <c r="A58" s="95" t="s">
        <v>134</v>
      </c>
      <c r="B58" s="41" t="s">
        <v>135</v>
      </c>
      <c r="C58" s="40" t="s">
        <v>136</v>
      </c>
      <c r="D58" s="162">
        <f>E58</f>
        <v>1311.2976153948769</v>
      </c>
      <c r="E58" s="163">
        <f>E55/E15</f>
        <v>1311.2976153948769</v>
      </c>
      <c r="F58" s="164" t="s">
        <v>129</v>
      </c>
      <c r="G58" s="162">
        <f>H58</f>
        <v>1035.9814436307895</v>
      </c>
      <c r="H58" s="163">
        <f>H55/H15</f>
        <v>1035.9814436307895</v>
      </c>
      <c r="I58" s="164" t="s">
        <v>129</v>
      </c>
      <c r="J58" s="162">
        <f>K58</f>
        <v>2143.6473605170518</v>
      </c>
      <c r="K58" s="163">
        <f>K55/K15</f>
        <v>2143.6473605170518</v>
      </c>
      <c r="L58" s="164" t="s">
        <v>129</v>
      </c>
      <c r="M58" s="162">
        <f>N58</f>
        <v>2141.5247967132641</v>
      </c>
      <c r="N58" s="163">
        <f>N55/N15</f>
        <v>2141.5247967132641</v>
      </c>
      <c r="O58" s="164" t="s">
        <v>129</v>
      </c>
      <c r="P58" s="162">
        <f>Q58</f>
        <v>2033.8068870512129</v>
      </c>
      <c r="Q58" s="163">
        <f>Q55/Q15</f>
        <v>2033.8068870512129</v>
      </c>
      <c r="R58" s="164" t="s">
        <v>129</v>
      </c>
    </row>
    <row r="59" spans="1:18" s="51" customFormat="1" ht="35.4" customHeight="1" x14ac:dyDescent="0.3">
      <c r="A59" s="95" t="s">
        <v>137</v>
      </c>
      <c r="B59" s="41" t="s">
        <v>144</v>
      </c>
      <c r="C59" s="40" t="s">
        <v>138</v>
      </c>
      <c r="D59" s="165">
        <f>F59</f>
        <v>1138226.5142659163</v>
      </c>
      <c r="E59" s="166" t="s">
        <v>129</v>
      </c>
      <c r="F59" s="167">
        <f>F55/F11*1000</f>
        <v>1138226.5142659163</v>
      </c>
      <c r="G59" s="165">
        <f>I59</f>
        <v>1128682.3040621004</v>
      </c>
      <c r="H59" s="166" t="s">
        <v>129</v>
      </c>
      <c r="I59" s="167">
        <f>I55/I11*1000</f>
        <v>1128682.3040621004</v>
      </c>
      <c r="J59" s="165">
        <f>L59</f>
        <v>1167081.0463610878</v>
      </c>
      <c r="K59" s="166" t="s">
        <v>129</v>
      </c>
      <c r="L59" s="167">
        <f>L55/L11*1000+0.11</f>
        <v>1167081.0463610878</v>
      </c>
      <c r="M59" s="165">
        <f>O59</f>
        <v>1167007.4694780773</v>
      </c>
      <c r="N59" s="166" t="s">
        <v>129</v>
      </c>
      <c r="O59" s="167">
        <f>O55/O11*1000</f>
        <v>1167007.4694780773</v>
      </c>
      <c r="P59" s="165">
        <f>R59</f>
        <v>1163273.2815159</v>
      </c>
      <c r="Q59" s="166" t="s">
        <v>129</v>
      </c>
      <c r="R59" s="167">
        <f>R55/R11*1000-0.03</f>
        <v>1163273.2815159</v>
      </c>
    </row>
    <row r="60" spans="1:18" s="51" customFormat="1" ht="35.4" customHeight="1" thickBot="1" x14ac:dyDescent="0.35">
      <c r="A60" s="95" t="s">
        <v>139</v>
      </c>
      <c r="B60" s="42" t="s">
        <v>146</v>
      </c>
      <c r="C60" s="43" t="s">
        <v>138</v>
      </c>
      <c r="D60" s="168">
        <f t="shared" ref="D60:R60" si="50">IFERROR(D59/12,"х")</f>
        <v>94852.209522159697</v>
      </c>
      <c r="E60" s="169" t="str">
        <f t="shared" si="50"/>
        <v>х</v>
      </c>
      <c r="F60" s="170">
        <f>IFERROR(F59/12,"х")</f>
        <v>94852.209522159697</v>
      </c>
      <c r="G60" s="168">
        <f t="shared" si="50"/>
        <v>94056.858671841692</v>
      </c>
      <c r="H60" s="169" t="str">
        <f t="shared" si="50"/>
        <v>х</v>
      </c>
      <c r="I60" s="170">
        <f t="shared" si="50"/>
        <v>94056.858671841692</v>
      </c>
      <c r="J60" s="168">
        <f>L60</f>
        <v>97256.75386342399</v>
      </c>
      <c r="K60" s="169" t="str">
        <f t="shared" si="50"/>
        <v>х</v>
      </c>
      <c r="L60" s="168">
        <f>IFERROR(L59/12,"х")</f>
        <v>97256.75386342399</v>
      </c>
      <c r="M60" s="168">
        <f t="shared" si="50"/>
        <v>97250.622456506433</v>
      </c>
      <c r="N60" s="169" t="str">
        <f t="shared" si="50"/>
        <v>х</v>
      </c>
      <c r="O60" s="170">
        <f t="shared" si="50"/>
        <v>97250.622456506433</v>
      </c>
      <c r="P60" s="168">
        <f t="shared" si="50"/>
        <v>96939.440126325004</v>
      </c>
      <c r="Q60" s="169" t="str">
        <f t="shared" si="50"/>
        <v>х</v>
      </c>
      <c r="R60" s="170">
        <f t="shared" si="50"/>
        <v>96939.440126325004</v>
      </c>
    </row>
    <row r="61" spans="1:18" s="51" customFormat="1" ht="35.4" customHeight="1" x14ac:dyDescent="0.3">
      <c r="A61" s="96" t="s">
        <v>140</v>
      </c>
      <c r="B61" s="97" t="s">
        <v>141</v>
      </c>
      <c r="C61" s="98" t="s">
        <v>133</v>
      </c>
      <c r="D61" s="171" t="s">
        <v>129</v>
      </c>
      <c r="E61" s="172" t="s">
        <v>129</v>
      </c>
      <c r="F61" s="173" t="s">
        <v>129</v>
      </c>
      <c r="G61" s="171" t="s">
        <v>129</v>
      </c>
      <c r="H61" s="172" t="s">
        <v>129</v>
      </c>
      <c r="I61" s="173" t="s">
        <v>129</v>
      </c>
      <c r="J61" s="171" t="s">
        <v>129</v>
      </c>
      <c r="K61" s="172" t="s">
        <v>129</v>
      </c>
      <c r="L61" s="173" t="s">
        <v>129</v>
      </c>
      <c r="M61" s="171" t="s">
        <v>129</v>
      </c>
      <c r="N61" s="172" t="s">
        <v>129</v>
      </c>
      <c r="O61" s="173" t="s">
        <v>129</v>
      </c>
      <c r="P61" s="171" t="s">
        <v>129</v>
      </c>
      <c r="Q61" s="172" t="s">
        <v>129</v>
      </c>
      <c r="R61" s="173" t="s">
        <v>129</v>
      </c>
    </row>
    <row r="62" spans="1:18" s="51" customFormat="1" ht="26.4" customHeight="1" x14ac:dyDescent="0.3">
      <c r="A62" s="99" t="s">
        <v>142</v>
      </c>
      <c r="B62" s="100" t="s">
        <v>135</v>
      </c>
      <c r="C62" s="101" t="s">
        <v>136</v>
      </c>
      <c r="D62" s="174">
        <f>D58*1.2</f>
        <v>1573.5571384738521</v>
      </c>
      <c r="E62" s="175">
        <f>E58*1.2</f>
        <v>1573.5571384738521</v>
      </c>
      <c r="F62" s="176" t="s">
        <v>129</v>
      </c>
      <c r="G62" s="174">
        <f>G58*1.2</f>
        <v>1243.1777323569474</v>
      </c>
      <c r="H62" s="175">
        <f>H58*1.2</f>
        <v>1243.1777323569474</v>
      </c>
      <c r="I62" s="176" t="s">
        <v>129</v>
      </c>
      <c r="J62" s="174">
        <f>J58*1.2</f>
        <v>2572.3768326204622</v>
      </c>
      <c r="K62" s="175">
        <f>K58*1.2</f>
        <v>2572.3768326204622</v>
      </c>
      <c r="L62" s="176" t="s">
        <v>129</v>
      </c>
      <c r="M62" s="174">
        <f>M58*1.2</f>
        <v>2569.8297560559167</v>
      </c>
      <c r="N62" s="175">
        <f>N58*1.2</f>
        <v>2569.8297560559167</v>
      </c>
      <c r="O62" s="176" t="s">
        <v>129</v>
      </c>
      <c r="P62" s="174">
        <f>P58*1.2</f>
        <v>2440.5682644614553</v>
      </c>
      <c r="Q62" s="175">
        <f>Q58*1.2</f>
        <v>2440.5682644614553</v>
      </c>
      <c r="R62" s="176" t="s">
        <v>129</v>
      </c>
    </row>
    <row r="63" spans="1:18" s="51" customFormat="1" ht="35.4" customHeight="1" x14ac:dyDescent="0.3">
      <c r="A63" s="99" t="s">
        <v>143</v>
      </c>
      <c r="B63" s="100" t="s">
        <v>144</v>
      </c>
      <c r="C63" s="101" t="s">
        <v>138</v>
      </c>
      <c r="D63" s="177">
        <f>D59*1.2</f>
        <v>1365871.8171190994</v>
      </c>
      <c r="E63" s="178" t="s">
        <v>129</v>
      </c>
      <c r="F63" s="179">
        <f>F59*1.2</f>
        <v>1365871.8171190994</v>
      </c>
      <c r="G63" s="177">
        <f>G59*1.2</f>
        <v>1354418.7648745205</v>
      </c>
      <c r="H63" s="178" t="s">
        <v>129</v>
      </c>
      <c r="I63" s="179">
        <f>I59*1.2</f>
        <v>1354418.7648745205</v>
      </c>
      <c r="J63" s="177">
        <f>L63</f>
        <v>1400497.2556333053</v>
      </c>
      <c r="K63" s="178" t="s">
        <v>129</v>
      </c>
      <c r="L63" s="179">
        <f>L59*1.2</f>
        <v>1400497.2556333053</v>
      </c>
      <c r="M63" s="177">
        <f>M59*1.2</f>
        <v>1400408.9633736927</v>
      </c>
      <c r="N63" s="178" t="s">
        <v>129</v>
      </c>
      <c r="O63" s="179">
        <f>O59*1.2</f>
        <v>1400408.9633736927</v>
      </c>
      <c r="P63" s="177">
        <f>R63</f>
        <v>1395927.92781908</v>
      </c>
      <c r="Q63" s="178" t="s">
        <v>129</v>
      </c>
      <c r="R63" s="179">
        <f>R59*1.2-0.01</f>
        <v>1395927.92781908</v>
      </c>
    </row>
    <row r="64" spans="1:18" s="51" customFormat="1" ht="35.4" customHeight="1" thickBot="1" x14ac:dyDescent="0.35">
      <c r="A64" s="102" t="s">
        <v>145</v>
      </c>
      <c r="B64" s="103" t="s">
        <v>146</v>
      </c>
      <c r="C64" s="104" t="s">
        <v>138</v>
      </c>
      <c r="D64" s="180">
        <f t="shared" ref="D64:R64" si="51">IFERROR(D63/12,"х")</f>
        <v>113822.65142659162</v>
      </c>
      <c r="E64" s="181" t="str">
        <f t="shared" si="51"/>
        <v>х</v>
      </c>
      <c r="F64" s="182">
        <f t="shared" si="51"/>
        <v>113822.65142659162</v>
      </c>
      <c r="G64" s="180">
        <f t="shared" si="51"/>
        <v>112868.23040621004</v>
      </c>
      <c r="H64" s="181" t="str">
        <f t="shared" si="51"/>
        <v>х</v>
      </c>
      <c r="I64" s="182">
        <f t="shared" si="51"/>
        <v>112868.23040621004</v>
      </c>
      <c r="J64" s="180">
        <f t="shared" si="51"/>
        <v>116708.10463610878</v>
      </c>
      <c r="K64" s="181" t="str">
        <f t="shared" si="51"/>
        <v>х</v>
      </c>
      <c r="L64" s="182">
        <f t="shared" si="51"/>
        <v>116708.10463610878</v>
      </c>
      <c r="M64" s="180">
        <f t="shared" si="51"/>
        <v>116700.74694780773</v>
      </c>
      <c r="N64" s="181" t="str">
        <f t="shared" si="51"/>
        <v>х</v>
      </c>
      <c r="O64" s="182">
        <f t="shared" si="51"/>
        <v>116700.74694780773</v>
      </c>
      <c r="P64" s="180">
        <f t="shared" si="51"/>
        <v>116327.32731825666</v>
      </c>
      <c r="Q64" s="181" t="str">
        <f t="shared" si="51"/>
        <v>х</v>
      </c>
      <c r="R64" s="182">
        <f t="shared" si="51"/>
        <v>116327.32731825666</v>
      </c>
    </row>
    <row r="65" spans="1:18" s="51" customFormat="1" ht="35.4" customHeight="1" thickBot="1" x14ac:dyDescent="0.35">
      <c r="A65" s="105"/>
      <c r="B65" s="349" t="s">
        <v>101</v>
      </c>
      <c r="C65" s="346"/>
      <c r="D65" s="346"/>
      <c r="E65" s="346"/>
      <c r="F65" s="346"/>
      <c r="G65" s="346"/>
      <c r="H65" s="346"/>
      <c r="I65" s="346"/>
      <c r="J65" s="346"/>
      <c r="K65" s="346"/>
      <c r="L65" s="346"/>
      <c r="M65" s="346"/>
      <c r="N65" s="346"/>
      <c r="O65" s="346"/>
      <c r="P65" s="346"/>
      <c r="Q65" s="346"/>
      <c r="R65" s="347"/>
    </row>
    <row r="66" spans="1:18" s="51" customFormat="1" ht="23.4" customHeight="1" x14ac:dyDescent="0.3">
      <c r="A66" s="49">
        <v>1</v>
      </c>
      <c r="B66" s="50" t="s">
        <v>26</v>
      </c>
      <c r="C66" s="23" t="s">
        <v>27</v>
      </c>
      <c r="D66" s="191">
        <f>D67+D73+D74+D78</f>
        <v>35905.413340000006</v>
      </c>
      <c r="E66" s="192">
        <f>E67+E73+E74+E78</f>
        <v>16465.857210000002</v>
      </c>
      <c r="F66" s="193">
        <f t="shared" ref="F66:R66" si="52">F67+F73+F74+F78</f>
        <v>19439.556130000001</v>
      </c>
      <c r="G66" s="191">
        <f>G67+G73+G74+G78</f>
        <v>25760.69227</v>
      </c>
      <c r="H66" s="192">
        <f t="shared" si="52"/>
        <v>11669.577789999999</v>
      </c>
      <c r="I66" s="193">
        <f t="shared" si="52"/>
        <v>14091.114479999998</v>
      </c>
      <c r="J66" s="191">
        <f t="shared" si="52"/>
        <v>35.020820000000001</v>
      </c>
      <c r="K66" s="192">
        <f t="shared" si="52"/>
        <v>16.564489999999999</v>
      </c>
      <c r="L66" s="193">
        <f t="shared" si="52"/>
        <v>18.456330000000001</v>
      </c>
      <c r="M66" s="191">
        <f t="shared" si="52"/>
        <v>9584.1670799999993</v>
      </c>
      <c r="N66" s="192">
        <f t="shared" si="52"/>
        <v>4530.1468599999998</v>
      </c>
      <c r="O66" s="193">
        <f t="shared" si="52"/>
        <v>5054.0202200000003</v>
      </c>
      <c r="P66" s="191">
        <f t="shared" si="52"/>
        <v>525.53317000000004</v>
      </c>
      <c r="Q66" s="192">
        <f t="shared" si="52"/>
        <v>249.56807000000001</v>
      </c>
      <c r="R66" s="193">
        <f t="shared" si="52"/>
        <v>275.96510000000001</v>
      </c>
    </row>
    <row r="67" spans="1:18" s="51" customFormat="1" ht="18.600000000000001" customHeight="1" x14ac:dyDescent="0.3">
      <c r="A67" s="49" t="s">
        <v>28</v>
      </c>
      <c r="B67" s="66" t="s">
        <v>29</v>
      </c>
      <c r="C67" s="24" t="s">
        <v>27</v>
      </c>
      <c r="D67" s="149">
        <f t="shared" ref="D67:H67" si="53">D68+D69+D70+D71</f>
        <v>20718.196830000001</v>
      </c>
      <c r="E67" s="187">
        <f>E68+E69+E70+E71</f>
        <v>16465.857210000002</v>
      </c>
      <c r="F67" s="188">
        <f t="shared" si="53"/>
        <v>4252.3396199999988</v>
      </c>
      <c r="G67" s="149">
        <f>G68+G69+G70+G71</f>
        <v>14374.887349999999</v>
      </c>
      <c r="H67" s="187">
        <f t="shared" si="53"/>
        <v>11669.577789999999</v>
      </c>
      <c r="I67" s="188">
        <f>I68+I69+I70+I71</f>
        <v>2705.3095599999997</v>
      </c>
      <c r="J67" s="149">
        <f t="shared" ref="J67:R67" si="54">J68+J69+J70+J71</f>
        <v>21.914059999999999</v>
      </c>
      <c r="K67" s="187">
        <f t="shared" si="54"/>
        <v>16.564489999999999</v>
      </c>
      <c r="L67" s="188">
        <f t="shared" si="54"/>
        <v>5.3495699999999999</v>
      </c>
      <c r="M67" s="149">
        <f t="shared" si="54"/>
        <v>5994.2212300000001</v>
      </c>
      <c r="N67" s="187">
        <f t="shared" si="54"/>
        <v>4530.1468599999998</v>
      </c>
      <c r="O67" s="188">
        <f t="shared" si="54"/>
        <v>1464.07437</v>
      </c>
      <c r="P67" s="149">
        <f t="shared" si="54"/>
        <v>327.17419000000001</v>
      </c>
      <c r="Q67" s="187">
        <f t="shared" si="54"/>
        <v>249.56807000000001</v>
      </c>
      <c r="R67" s="188">
        <f t="shared" si="54"/>
        <v>77.606120000000004</v>
      </c>
    </row>
    <row r="68" spans="1:18" s="51" customFormat="1" ht="18.600000000000001" customHeight="1" x14ac:dyDescent="0.3">
      <c r="A68" s="49" t="s">
        <v>30</v>
      </c>
      <c r="B68" s="66" t="s">
        <v>39</v>
      </c>
      <c r="C68" s="24" t="s">
        <v>27</v>
      </c>
      <c r="D68" s="149">
        <f>E68+F68</f>
        <v>16465.857210000002</v>
      </c>
      <c r="E68" s="187">
        <f>H68+K68+N68+Q68</f>
        <v>16465.857210000002</v>
      </c>
      <c r="F68" s="187">
        <f>I68+L68+O68+R68</f>
        <v>0</v>
      </c>
      <c r="G68" s="149">
        <f>H68+I68</f>
        <v>11669.577789999999</v>
      </c>
      <c r="H68" s="187">
        <v>11669.577789999999</v>
      </c>
      <c r="I68" s="187"/>
      <c r="J68" s="149">
        <f>K68+L68</f>
        <v>16.564489999999999</v>
      </c>
      <c r="K68" s="187">
        <v>16.564489999999999</v>
      </c>
      <c r="L68" s="187"/>
      <c r="M68" s="149">
        <f>N68+O68</f>
        <v>4530.1468599999998</v>
      </c>
      <c r="N68" s="187">
        <v>4530.1468599999998</v>
      </c>
      <c r="O68" s="187"/>
      <c r="P68" s="149">
        <f>Q68+R68</f>
        <v>249.56807000000001</v>
      </c>
      <c r="Q68" s="187">
        <v>249.56807000000001</v>
      </c>
      <c r="R68" s="188"/>
    </row>
    <row r="69" spans="1:18" s="51" customFormat="1" ht="35.4" customHeight="1" x14ac:dyDescent="0.3">
      <c r="A69" s="74" t="s">
        <v>38</v>
      </c>
      <c r="B69" s="66" t="s">
        <v>102</v>
      </c>
      <c r="C69" s="24" t="s">
        <v>27</v>
      </c>
      <c r="D69" s="189">
        <v>0</v>
      </c>
      <c r="E69" s="187">
        <f t="shared" ref="E69:F91" si="55">H69+K69+N69+Q69</f>
        <v>0</v>
      </c>
      <c r="F69" s="187">
        <f t="shared" si="55"/>
        <v>0</v>
      </c>
      <c r="G69" s="189">
        <v>0</v>
      </c>
      <c r="H69" s="187">
        <v>0</v>
      </c>
      <c r="I69" s="187"/>
      <c r="J69" s="189">
        <v>0</v>
      </c>
      <c r="K69" s="187">
        <v>0</v>
      </c>
      <c r="L69" s="187"/>
      <c r="M69" s="189">
        <v>0</v>
      </c>
      <c r="N69" s="187">
        <v>0</v>
      </c>
      <c r="O69" s="187"/>
      <c r="P69" s="189">
        <v>0</v>
      </c>
      <c r="Q69" s="187">
        <v>0</v>
      </c>
      <c r="R69" s="188"/>
    </row>
    <row r="70" spans="1:18" s="51" customFormat="1" ht="35.4" customHeight="1" x14ac:dyDescent="0.3">
      <c r="A70" s="74" t="s">
        <v>40</v>
      </c>
      <c r="B70" s="66" t="s">
        <v>103</v>
      </c>
      <c r="C70" s="24" t="s">
        <v>27</v>
      </c>
      <c r="D70" s="149">
        <f>E70+F70</f>
        <v>6.2302799999999996</v>
      </c>
      <c r="E70" s="187">
        <f t="shared" si="55"/>
        <v>0</v>
      </c>
      <c r="F70" s="187">
        <f t="shared" si="55"/>
        <v>6.2302799999999996</v>
      </c>
      <c r="G70" s="149">
        <f>H70+I70</f>
        <v>4.67082</v>
      </c>
      <c r="H70" s="187"/>
      <c r="I70" s="187">
        <v>4.67082</v>
      </c>
      <c r="J70" s="149">
        <f t="shared" ref="J70:J85" si="56">K70+L70</f>
        <v>5.3800000000000002E-3</v>
      </c>
      <c r="K70" s="187"/>
      <c r="L70" s="187">
        <v>5.3800000000000002E-3</v>
      </c>
      <c r="M70" s="149">
        <f t="shared" ref="M70:M85" si="57">N70+O70</f>
        <v>1.47271</v>
      </c>
      <c r="N70" s="187"/>
      <c r="O70" s="187">
        <v>1.47271</v>
      </c>
      <c r="P70" s="149">
        <f t="shared" ref="P70:P85" si="58">Q70+R70</f>
        <v>8.1369999999999998E-2</v>
      </c>
      <c r="Q70" s="187"/>
      <c r="R70" s="188">
        <v>8.1369999999999998E-2</v>
      </c>
    </row>
    <row r="71" spans="1:18" s="51" customFormat="1" ht="19.2" customHeight="1" x14ac:dyDescent="0.3">
      <c r="A71" s="74" t="s">
        <v>46</v>
      </c>
      <c r="B71" s="66" t="s">
        <v>49</v>
      </c>
      <c r="C71" s="24" t="s">
        <v>27</v>
      </c>
      <c r="D71" s="149">
        <f>E71+F71</f>
        <v>4246.1093399999991</v>
      </c>
      <c r="E71" s="187">
        <f t="shared" si="55"/>
        <v>0</v>
      </c>
      <c r="F71" s="187">
        <f t="shared" si="55"/>
        <v>4246.1093399999991</v>
      </c>
      <c r="G71" s="149">
        <f>H71+I71</f>
        <v>2700.6387399999999</v>
      </c>
      <c r="H71" s="187"/>
      <c r="I71" s="187">
        <v>2700.6387399999999</v>
      </c>
      <c r="J71" s="149">
        <f t="shared" si="56"/>
        <v>5.3441900000000002</v>
      </c>
      <c r="K71" s="187"/>
      <c r="L71" s="187">
        <v>5.3441900000000002</v>
      </c>
      <c r="M71" s="149">
        <f t="shared" si="57"/>
        <v>1462.60166</v>
      </c>
      <c r="N71" s="187"/>
      <c r="O71" s="187">
        <v>1462.60166</v>
      </c>
      <c r="P71" s="149">
        <f t="shared" si="58"/>
        <v>77.524749999999997</v>
      </c>
      <c r="Q71" s="187"/>
      <c r="R71" s="188">
        <v>77.524749999999997</v>
      </c>
    </row>
    <row r="72" spans="1:18" s="51" customFormat="1" ht="35.4" customHeight="1" x14ac:dyDescent="0.3">
      <c r="A72" s="74" t="s">
        <v>104</v>
      </c>
      <c r="B72" s="25" t="s">
        <v>105</v>
      </c>
      <c r="C72" s="24" t="s">
        <v>27</v>
      </c>
      <c r="D72" s="190">
        <f>E72+F72</f>
        <v>3066.3440299999997</v>
      </c>
      <c r="E72" s="187">
        <f t="shared" si="55"/>
        <v>0</v>
      </c>
      <c r="F72" s="187">
        <f>I72+L72+O72+R72</f>
        <v>3066.3440299999997</v>
      </c>
      <c r="G72" s="190">
        <f>H72+I72</f>
        <v>1816.1726799999999</v>
      </c>
      <c r="H72" s="187"/>
      <c r="I72" s="187">
        <v>1816.1726799999999</v>
      </c>
      <c r="J72" s="190">
        <f t="shared" si="56"/>
        <v>4.3260300000000003</v>
      </c>
      <c r="K72" s="187"/>
      <c r="L72" s="187">
        <v>4.3260300000000003</v>
      </c>
      <c r="M72" s="190">
        <f t="shared" si="57"/>
        <v>1183.72939</v>
      </c>
      <c r="N72" s="187"/>
      <c r="O72" s="187">
        <v>1183.72939</v>
      </c>
      <c r="P72" s="190">
        <f t="shared" si="58"/>
        <v>62.115929999999999</v>
      </c>
      <c r="Q72" s="187"/>
      <c r="R72" s="188">
        <v>62.115929999999999</v>
      </c>
    </row>
    <row r="73" spans="1:18" s="51" customFormat="1" ht="22.8" customHeight="1" x14ac:dyDescent="0.3">
      <c r="A73" s="74" t="s">
        <v>50</v>
      </c>
      <c r="B73" s="75" t="s">
        <v>51</v>
      </c>
      <c r="C73" s="24" t="s">
        <v>27</v>
      </c>
      <c r="D73" s="149">
        <f t="shared" ref="D73:D91" si="59">E73+F73</f>
        <v>9799.39293</v>
      </c>
      <c r="E73" s="187">
        <f t="shared" si="55"/>
        <v>0</v>
      </c>
      <c r="F73" s="187">
        <f t="shared" si="55"/>
        <v>9799.39293</v>
      </c>
      <c r="G73" s="149">
        <f t="shared" ref="G73:G85" si="60">H73+I73</f>
        <v>7346.5717800000002</v>
      </c>
      <c r="H73" s="187"/>
      <c r="I73" s="187">
        <v>7346.5717800000002</v>
      </c>
      <c r="J73" s="149">
        <f t="shared" si="56"/>
        <v>8.4570000000000007</v>
      </c>
      <c r="K73" s="187"/>
      <c r="L73" s="187">
        <v>8.4570000000000007</v>
      </c>
      <c r="M73" s="149">
        <f t="shared" si="57"/>
        <v>2316.37509</v>
      </c>
      <c r="N73" s="187"/>
      <c r="O73" s="187">
        <v>2316.37509</v>
      </c>
      <c r="P73" s="149">
        <f t="shared" si="58"/>
        <v>127.98905999999999</v>
      </c>
      <c r="Q73" s="187"/>
      <c r="R73" s="188">
        <v>127.98905999999999</v>
      </c>
    </row>
    <row r="74" spans="1:18" s="51" customFormat="1" ht="19.8" customHeight="1" x14ac:dyDescent="0.3">
      <c r="A74" s="74" t="s">
        <v>52</v>
      </c>
      <c r="B74" s="66" t="s">
        <v>53</v>
      </c>
      <c r="C74" s="24" t="s">
        <v>27</v>
      </c>
      <c r="D74" s="149">
        <f>D75+D76+D77</f>
        <v>4365.5877600000003</v>
      </c>
      <c r="E74" s="187">
        <f t="shared" si="55"/>
        <v>0</v>
      </c>
      <c r="F74" s="187">
        <f t="shared" si="55"/>
        <v>4365.5877599999994</v>
      </c>
      <c r="G74" s="149">
        <f>G75+G76+G77</f>
        <v>3272.8664099999996</v>
      </c>
      <c r="H74" s="187"/>
      <c r="I74" s="187">
        <f>I75+I76+I77</f>
        <v>3272.8664099999996</v>
      </c>
      <c r="J74" s="149">
        <f t="shared" ref="J74:P74" si="61">J75+J76+J77</f>
        <v>3.76755</v>
      </c>
      <c r="K74" s="187"/>
      <c r="L74" s="187">
        <f>L75+L76+L77</f>
        <v>3.76755</v>
      </c>
      <c r="M74" s="149">
        <f t="shared" si="61"/>
        <v>1031.9352200000001</v>
      </c>
      <c r="N74" s="187"/>
      <c r="O74" s="187">
        <f>O75+O76+O77</f>
        <v>1031.9352200000001</v>
      </c>
      <c r="P74" s="149">
        <f t="shared" si="61"/>
        <v>57.01858</v>
      </c>
      <c r="Q74" s="187"/>
      <c r="R74" s="187">
        <f>R75+R76+R77</f>
        <v>57.01858</v>
      </c>
    </row>
    <row r="75" spans="1:18" s="51" customFormat="1" ht="32.4" customHeight="1" x14ac:dyDescent="0.3">
      <c r="A75" s="74" t="s">
        <v>54</v>
      </c>
      <c r="B75" s="66" t="s">
        <v>55</v>
      </c>
      <c r="C75" s="24" t="s">
        <v>27</v>
      </c>
      <c r="D75" s="149">
        <f>E75+F75</f>
        <v>2091.944</v>
      </c>
      <c r="E75" s="187">
        <f t="shared" si="55"/>
        <v>0</v>
      </c>
      <c r="F75" s="187">
        <f>I75+L75+O75+R75</f>
        <v>2091.944</v>
      </c>
      <c r="G75" s="149">
        <f t="shared" si="60"/>
        <v>1568.3233499999999</v>
      </c>
      <c r="H75" s="187"/>
      <c r="I75" s="187">
        <v>1568.3233499999999</v>
      </c>
      <c r="J75" s="149">
        <f t="shared" si="56"/>
        <v>1.8053699999999999</v>
      </c>
      <c r="K75" s="187"/>
      <c r="L75" s="187">
        <v>1.8053699999999999</v>
      </c>
      <c r="M75" s="149">
        <f t="shared" si="57"/>
        <v>494.49257</v>
      </c>
      <c r="N75" s="187"/>
      <c r="O75" s="187">
        <v>494.49257</v>
      </c>
      <c r="P75" s="149">
        <f t="shared" si="58"/>
        <v>27.322710000000001</v>
      </c>
      <c r="Q75" s="187"/>
      <c r="R75" s="188">
        <v>27.322710000000001</v>
      </c>
    </row>
    <row r="76" spans="1:18" s="51" customFormat="1" ht="18.600000000000001" customHeight="1" x14ac:dyDescent="0.3">
      <c r="A76" s="74" t="s">
        <v>56</v>
      </c>
      <c r="B76" s="66" t="s">
        <v>106</v>
      </c>
      <c r="C76" s="24" t="s">
        <v>27</v>
      </c>
      <c r="D76" s="149">
        <f>E76+F76</f>
        <v>1923.0819200000001</v>
      </c>
      <c r="E76" s="187">
        <f t="shared" si="55"/>
        <v>0</v>
      </c>
      <c r="F76" s="187">
        <f t="shared" si="55"/>
        <v>1923.0819200000001</v>
      </c>
      <c r="G76" s="149">
        <f t="shared" si="60"/>
        <v>1441.72803</v>
      </c>
      <c r="H76" s="187"/>
      <c r="I76" s="187">
        <v>1441.72803</v>
      </c>
      <c r="J76" s="149">
        <f t="shared" si="56"/>
        <v>1.65964</v>
      </c>
      <c r="K76" s="187"/>
      <c r="L76" s="187">
        <v>1.65964</v>
      </c>
      <c r="M76" s="149">
        <f t="shared" si="57"/>
        <v>454.57704000000001</v>
      </c>
      <c r="N76" s="187"/>
      <c r="O76" s="187">
        <v>454.57704000000001</v>
      </c>
      <c r="P76" s="149">
        <f t="shared" si="58"/>
        <v>25.11721</v>
      </c>
      <c r="Q76" s="187"/>
      <c r="R76" s="188">
        <v>25.11721</v>
      </c>
    </row>
    <row r="77" spans="1:18" s="51" customFormat="1" ht="18.600000000000001" customHeight="1" x14ac:dyDescent="0.3">
      <c r="A77" s="74" t="s">
        <v>58</v>
      </c>
      <c r="B77" s="76" t="s">
        <v>107</v>
      </c>
      <c r="C77" s="24" t="s">
        <v>27</v>
      </c>
      <c r="D77" s="149">
        <f>E77+F77</f>
        <v>350.56184000000002</v>
      </c>
      <c r="E77" s="187">
        <f t="shared" si="55"/>
        <v>0</v>
      </c>
      <c r="F77" s="187">
        <f>I77+L77+O77+R77</f>
        <v>350.56184000000002</v>
      </c>
      <c r="G77" s="149">
        <f t="shared" si="60"/>
        <v>262.81502999999998</v>
      </c>
      <c r="H77" s="187"/>
      <c r="I77" s="187">
        <v>262.81502999999998</v>
      </c>
      <c r="J77" s="149">
        <f t="shared" si="56"/>
        <v>0.30253999999999998</v>
      </c>
      <c r="K77" s="187"/>
      <c r="L77" s="187">
        <v>0.30253999999999998</v>
      </c>
      <c r="M77" s="149">
        <f t="shared" si="57"/>
        <v>82.865610000000004</v>
      </c>
      <c r="N77" s="187"/>
      <c r="O77" s="187">
        <v>82.865610000000004</v>
      </c>
      <c r="P77" s="149">
        <f t="shared" si="58"/>
        <v>4.5786600000000002</v>
      </c>
      <c r="Q77" s="187"/>
      <c r="R77" s="188">
        <v>4.5786600000000002</v>
      </c>
    </row>
    <row r="78" spans="1:18" s="51" customFormat="1" ht="18.600000000000001" customHeight="1" x14ac:dyDescent="0.3">
      <c r="A78" s="74" t="s">
        <v>60</v>
      </c>
      <c r="B78" s="64" t="s">
        <v>61</v>
      </c>
      <c r="C78" s="24" t="s">
        <v>27</v>
      </c>
      <c r="D78" s="149">
        <f>D79+D80+D81</f>
        <v>1022.2358200000001</v>
      </c>
      <c r="E78" s="187">
        <f t="shared" si="55"/>
        <v>0</v>
      </c>
      <c r="F78" s="187">
        <f t="shared" si="55"/>
        <v>1022.23582</v>
      </c>
      <c r="G78" s="149">
        <f>G79+G80+G81</f>
        <v>766.36672999999996</v>
      </c>
      <c r="H78" s="187"/>
      <c r="I78" s="187">
        <f>I79+I80+I81</f>
        <v>766.36672999999996</v>
      </c>
      <c r="J78" s="149">
        <f t="shared" ref="J78:P78" si="62">J79+J80+J81</f>
        <v>0.88221000000000005</v>
      </c>
      <c r="K78" s="187"/>
      <c r="L78" s="187">
        <f>L79+L80+L81</f>
        <v>0.88221000000000005</v>
      </c>
      <c r="M78" s="149">
        <f t="shared" si="62"/>
        <v>241.63553999999999</v>
      </c>
      <c r="N78" s="187"/>
      <c r="O78" s="187">
        <f>O79+O80+O81</f>
        <v>241.63553999999999</v>
      </c>
      <c r="P78" s="149">
        <f t="shared" si="62"/>
        <v>13.35134</v>
      </c>
      <c r="Q78" s="187"/>
      <c r="R78" s="187">
        <f>R79+R80+R81</f>
        <v>13.35134</v>
      </c>
    </row>
    <row r="79" spans="1:18" s="51" customFormat="1" ht="18.600000000000001" customHeight="1" x14ac:dyDescent="0.3">
      <c r="A79" s="74" t="s">
        <v>62</v>
      </c>
      <c r="B79" s="66" t="s">
        <v>63</v>
      </c>
      <c r="C79" s="24" t="s">
        <v>27</v>
      </c>
      <c r="D79" s="149">
        <f t="shared" si="59"/>
        <v>697.77323000000001</v>
      </c>
      <c r="E79" s="187">
        <f t="shared" si="55"/>
        <v>0</v>
      </c>
      <c r="F79" s="187">
        <f t="shared" si="55"/>
        <v>697.77323000000001</v>
      </c>
      <c r="G79" s="149">
        <f t="shared" si="60"/>
        <v>523.11823000000004</v>
      </c>
      <c r="H79" s="187"/>
      <c r="I79" s="187">
        <v>523.11823000000004</v>
      </c>
      <c r="J79" s="149">
        <f t="shared" si="56"/>
        <v>0.60219</v>
      </c>
      <c r="K79" s="187"/>
      <c r="L79" s="187">
        <v>0.60219</v>
      </c>
      <c r="M79" s="149">
        <f t="shared" si="57"/>
        <v>164.93924999999999</v>
      </c>
      <c r="N79" s="187"/>
      <c r="O79" s="187">
        <v>164.93924999999999</v>
      </c>
      <c r="P79" s="149">
        <f t="shared" si="58"/>
        <v>9.1135599999999997</v>
      </c>
      <c r="Q79" s="187"/>
      <c r="R79" s="188">
        <v>9.1135599999999997</v>
      </c>
    </row>
    <row r="80" spans="1:18" s="51" customFormat="1" ht="35.4" customHeight="1" x14ac:dyDescent="0.3">
      <c r="A80" s="74" t="s">
        <v>64</v>
      </c>
      <c r="B80" s="66" t="s">
        <v>55</v>
      </c>
      <c r="C80" s="24" t="s">
        <v>27</v>
      </c>
      <c r="D80" s="149">
        <f t="shared" si="59"/>
        <v>144.57076999999998</v>
      </c>
      <c r="E80" s="187">
        <f t="shared" si="55"/>
        <v>0</v>
      </c>
      <c r="F80" s="187">
        <f t="shared" si="55"/>
        <v>144.57076999999998</v>
      </c>
      <c r="G80" s="149">
        <f t="shared" si="60"/>
        <v>108.38421</v>
      </c>
      <c r="H80" s="187"/>
      <c r="I80" s="187">
        <v>108.38421</v>
      </c>
      <c r="J80" s="149">
        <f t="shared" si="56"/>
        <v>0.12477000000000001</v>
      </c>
      <c r="K80" s="187"/>
      <c r="L80" s="187">
        <v>0.12477000000000001</v>
      </c>
      <c r="M80" s="149">
        <f t="shared" si="57"/>
        <v>34.173560000000002</v>
      </c>
      <c r="N80" s="187"/>
      <c r="O80" s="187">
        <v>34.173560000000002</v>
      </c>
      <c r="P80" s="149">
        <f t="shared" si="58"/>
        <v>1.8882300000000001</v>
      </c>
      <c r="Q80" s="187"/>
      <c r="R80" s="188">
        <v>1.8882300000000001</v>
      </c>
    </row>
    <row r="81" spans="1:18" s="51" customFormat="1" ht="21" customHeight="1" x14ac:dyDescent="0.3">
      <c r="A81" s="74" t="s">
        <v>65</v>
      </c>
      <c r="B81" s="66" t="s">
        <v>66</v>
      </c>
      <c r="C81" s="24" t="s">
        <v>27</v>
      </c>
      <c r="D81" s="149">
        <f t="shared" si="59"/>
        <v>179.89182</v>
      </c>
      <c r="E81" s="187">
        <f t="shared" si="55"/>
        <v>0</v>
      </c>
      <c r="F81" s="187">
        <f t="shared" si="55"/>
        <v>179.89182</v>
      </c>
      <c r="G81" s="149">
        <f t="shared" si="60"/>
        <v>134.86429000000001</v>
      </c>
      <c r="H81" s="187"/>
      <c r="I81" s="187">
        <v>134.86429000000001</v>
      </c>
      <c r="J81" s="149">
        <f t="shared" si="56"/>
        <v>0.15525</v>
      </c>
      <c r="K81" s="187"/>
      <c r="L81" s="187">
        <v>0.15525</v>
      </c>
      <c r="M81" s="149">
        <f t="shared" si="57"/>
        <v>42.522730000000003</v>
      </c>
      <c r="N81" s="187"/>
      <c r="O81" s="187">
        <v>42.522730000000003</v>
      </c>
      <c r="P81" s="149">
        <f t="shared" si="58"/>
        <v>2.3495499999999998</v>
      </c>
      <c r="Q81" s="187"/>
      <c r="R81" s="188">
        <v>2.3495499999999998</v>
      </c>
    </row>
    <row r="82" spans="1:18" s="51" customFormat="1" ht="21" customHeight="1" x14ac:dyDescent="0.3">
      <c r="A82" s="74">
        <v>2</v>
      </c>
      <c r="B82" s="77" t="s">
        <v>67</v>
      </c>
      <c r="C82" s="26" t="s">
        <v>27</v>
      </c>
      <c r="D82" s="194">
        <f>D83+D84+D85</f>
        <v>2602.2141499999998</v>
      </c>
      <c r="E82" s="187">
        <f t="shared" si="55"/>
        <v>0</v>
      </c>
      <c r="F82" s="187">
        <f>I82+L82+O82+R82</f>
        <v>2602.2141499999998</v>
      </c>
      <c r="G82" s="194">
        <f>G83+G84+G85</f>
        <v>1950.8711599999999</v>
      </c>
      <c r="H82" s="187"/>
      <c r="I82" s="187">
        <f>I83+I84+I85</f>
        <v>1950.8711599999999</v>
      </c>
      <c r="J82" s="194">
        <f t="shared" ref="J82:P82" si="63">J83+J84+J85</f>
        <v>2.2457400000000001</v>
      </c>
      <c r="K82" s="187"/>
      <c r="L82" s="187">
        <f>L83+L84+L85</f>
        <v>2.2457400000000001</v>
      </c>
      <c r="M82" s="194">
        <f t="shared" si="63"/>
        <v>615.10994999999991</v>
      </c>
      <c r="N82" s="187"/>
      <c r="O82" s="187">
        <f>O83+O84+O85</f>
        <v>615.10994999999991</v>
      </c>
      <c r="P82" s="194">
        <f t="shared" si="63"/>
        <v>33.987299999999998</v>
      </c>
      <c r="Q82" s="187"/>
      <c r="R82" s="187">
        <f>R83+R84+R85</f>
        <v>33.987299999999998</v>
      </c>
    </row>
    <row r="83" spans="1:18" s="51" customFormat="1" ht="21" customHeight="1" x14ac:dyDescent="0.3">
      <c r="A83" s="74" t="s">
        <v>68</v>
      </c>
      <c r="B83" s="16" t="s">
        <v>63</v>
      </c>
      <c r="C83" s="24" t="s">
        <v>27</v>
      </c>
      <c r="D83" s="149">
        <f t="shared" si="59"/>
        <v>1984.9450999999997</v>
      </c>
      <c r="E83" s="187">
        <f t="shared" si="55"/>
        <v>0</v>
      </c>
      <c r="F83" s="187">
        <f t="shared" si="55"/>
        <v>1984.9450999999997</v>
      </c>
      <c r="G83" s="149">
        <f t="shared" si="60"/>
        <v>1488.10664</v>
      </c>
      <c r="H83" s="187"/>
      <c r="I83" s="187">
        <v>1488.10664</v>
      </c>
      <c r="J83" s="149">
        <f t="shared" si="56"/>
        <v>1.7130300000000001</v>
      </c>
      <c r="K83" s="187"/>
      <c r="L83" s="187">
        <v>1.7130300000000001</v>
      </c>
      <c r="M83" s="149">
        <f t="shared" si="57"/>
        <v>469.20022999999998</v>
      </c>
      <c r="N83" s="187"/>
      <c r="O83" s="187">
        <v>469.20022999999998</v>
      </c>
      <c r="P83" s="149">
        <f t="shared" si="58"/>
        <v>25.9252</v>
      </c>
      <c r="Q83" s="187"/>
      <c r="R83" s="188">
        <v>25.9252</v>
      </c>
    </row>
    <row r="84" spans="1:18" s="51" customFormat="1" ht="30.6" customHeight="1" x14ac:dyDescent="0.3">
      <c r="A84" s="74" t="s">
        <v>69</v>
      </c>
      <c r="B84" s="16" t="s">
        <v>55</v>
      </c>
      <c r="C84" s="24" t="s">
        <v>27</v>
      </c>
      <c r="D84" s="149">
        <f t="shared" si="59"/>
        <v>436.68791999999996</v>
      </c>
      <c r="E84" s="187">
        <f t="shared" si="55"/>
        <v>0</v>
      </c>
      <c r="F84" s="187">
        <f t="shared" si="55"/>
        <v>436.68791999999996</v>
      </c>
      <c r="G84" s="149">
        <f t="shared" si="60"/>
        <v>327.38346000000001</v>
      </c>
      <c r="H84" s="187"/>
      <c r="I84" s="187">
        <v>327.38346000000001</v>
      </c>
      <c r="J84" s="149">
        <f t="shared" si="56"/>
        <v>0.37686999999999998</v>
      </c>
      <c r="K84" s="187"/>
      <c r="L84" s="187">
        <v>0.37686999999999998</v>
      </c>
      <c r="M84" s="149">
        <f t="shared" si="57"/>
        <v>103.22405000000001</v>
      </c>
      <c r="N84" s="187"/>
      <c r="O84" s="187">
        <v>103.22405000000001</v>
      </c>
      <c r="P84" s="149">
        <f>Q84+R84</f>
        <v>5.7035400000000003</v>
      </c>
      <c r="Q84" s="187"/>
      <c r="R84" s="188">
        <v>5.7035400000000003</v>
      </c>
    </row>
    <row r="85" spans="1:18" s="51" customFormat="1" ht="21" customHeight="1" x14ac:dyDescent="0.3">
      <c r="A85" s="74" t="s">
        <v>70</v>
      </c>
      <c r="B85" s="17" t="s">
        <v>66</v>
      </c>
      <c r="C85" s="24" t="s">
        <v>27</v>
      </c>
      <c r="D85" s="149">
        <f t="shared" si="59"/>
        <v>180.58113000000003</v>
      </c>
      <c r="E85" s="187">
        <f t="shared" si="55"/>
        <v>0</v>
      </c>
      <c r="F85" s="187">
        <f t="shared" si="55"/>
        <v>180.58113000000003</v>
      </c>
      <c r="G85" s="149">
        <f t="shared" si="60"/>
        <v>135.38105999999999</v>
      </c>
      <c r="H85" s="187"/>
      <c r="I85" s="187">
        <v>135.38105999999999</v>
      </c>
      <c r="J85" s="149">
        <f t="shared" si="56"/>
        <v>0.15584000000000001</v>
      </c>
      <c r="K85" s="187"/>
      <c r="L85" s="187">
        <v>0.15584000000000001</v>
      </c>
      <c r="M85" s="149">
        <f t="shared" si="57"/>
        <v>42.685670000000002</v>
      </c>
      <c r="N85" s="187"/>
      <c r="O85" s="187">
        <v>42.685670000000002</v>
      </c>
      <c r="P85" s="149">
        <f t="shared" si="58"/>
        <v>2.3585600000000002</v>
      </c>
      <c r="Q85" s="187"/>
      <c r="R85" s="188">
        <v>2.3585600000000002</v>
      </c>
    </row>
    <row r="86" spans="1:18" s="51" customFormat="1" ht="21" customHeight="1" x14ac:dyDescent="0.3">
      <c r="A86" s="74" t="s">
        <v>71</v>
      </c>
      <c r="B86" s="78" t="s">
        <v>72</v>
      </c>
      <c r="C86" s="26" t="s">
        <v>27</v>
      </c>
      <c r="D86" s="194">
        <f>D87+D88+D89</f>
        <v>0</v>
      </c>
      <c r="E86" s="187">
        <f t="shared" si="55"/>
        <v>0</v>
      </c>
      <c r="F86" s="187">
        <f t="shared" si="55"/>
        <v>0</v>
      </c>
      <c r="G86" s="194">
        <f t="shared" ref="G86:P86" si="64">G87+G88+G89</f>
        <v>0</v>
      </c>
      <c r="H86" s="187"/>
      <c r="I86" s="187">
        <v>0</v>
      </c>
      <c r="J86" s="194">
        <f t="shared" si="64"/>
        <v>0</v>
      </c>
      <c r="K86" s="187"/>
      <c r="L86" s="187">
        <v>0</v>
      </c>
      <c r="M86" s="194">
        <f t="shared" si="64"/>
        <v>0</v>
      </c>
      <c r="N86" s="187"/>
      <c r="O86" s="187">
        <v>0</v>
      </c>
      <c r="P86" s="194">
        <f t="shared" si="64"/>
        <v>0</v>
      </c>
      <c r="Q86" s="187"/>
      <c r="R86" s="188">
        <v>0</v>
      </c>
    </row>
    <row r="87" spans="1:18" s="51" customFormat="1" ht="21" customHeight="1" x14ac:dyDescent="0.3">
      <c r="A87" s="74" t="s">
        <v>20</v>
      </c>
      <c r="B87" s="66" t="s">
        <v>63</v>
      </c>
      <c r="C87" s="24" t="s">
        <v>27</v>
      </c>
      <c r="D87" s="149">
        <f t="shared" ref="D87:D89" si="65">E87+F87</f>
        <v>0</v>
      </c>
      <c r="E87" s="187">
        <f t="shared" si="55"/>
        <v>0</v>
      </c>
      <c r="F87" s="187">
        <f t="shared" si="55"/>
        <v>0</v>
      </c>
      <c r="G87" s="149">
        <f t="shared" ref="G87:G89" si="66">H87+I87</f>
        <v>0</v>
      </c>
      <c r="H87" s="187"/>
      <c r="I87" s="187">
        <v>0</v>
      </c>
      <c r="J87" s="149">
        <f t="shared" ref="J87:J89" si="67">K87+L87</f>
        <v>0</v>
      </c>
      <c r="K87" s="187"/>
      <c r="L87" s="187">
        <v>0</v>
      </c>
      <c r="M87" s="149">
        <f t="shared" ref="M87:M89" si="68">N87+O87</f>
        <v>0</v>
      </c>
      <c r="N87" s="187"/>
      <c r="O87" s="187">
        <v>0</v>
      </c>
      <c r="P87" s="149">
        <f t="shared" ref="P87:P89" si="69">Q87+R87</f>
        <v>0</v>
      </c>
      <c r="Q87" s="187"/>
      <c r="R87" s="188">
        <v>0</v>
      </c>
    </row>
    <row r="88" spans="1:18" s="51" customFormat="1" ht="30" customHeight="1" x14ac:dyDescent="0.3">
      <c r="A88" s="74" t="s">
        <v>73</v>
      </c>
      <c r="B88" s="16" t="s">
        <v>55</v>
      </c>
      <c r="C88" s="24" t="s">
        <v>27</v>
      </c>
      <c r="D88" s="149">
        <f t="shared" si="65"/>
        <v>0</v>
      </c>
      <c r="E88" s="187">
        <f t="shared" si="55"/>
        <v>0</v>
      </c>
      <c r="F88" s="187">
        <f t="shared" si="55"/>
        <v>0</v>
      </c>
      <c r="G88" s="149">
        <f t="shared" si="66"/>
        <v>0</v>
      </c>
      <c r="H88" s="187"/>
      <c r="I88" s="187">
        <v>0</v>
      </c>
      <c r="J88" s="149">
        <f t="shared" si="67"/>
        <v>0</v>
      </c>
      <c r="K88" s="187"/>
      <c r="L88" s="187">
        <v>0</v>
      </c>
      <c r="M88" s="149">
        <f t="shared" si="68"/>
        <v>0</v>
      </c>
      <c r="N88" s="187"/>
      <c r="O88" s="187">
        <v>0</v>
      </c>
      <c r="P88" s="149">
        <f t="shared" si="69"/>
        <v>0</v>
      </c>
      <c r="Q88" s="187"/>
      <c r="R88" s="188">
        <v>0</v>
      </c>
    </row>
    <row r="89" spans="1:18" s="51" customFormat="1" ht="21" customHeight="1" x14ac:dyDescent="0.3">
      <c r="A89" s="74" t="s">
        <v>74</v>
      </c>
      <c r="B89" s="79" t="s">
        <v>108</v>
      </c>
      <c r="C89" s="24" t="s">
        <v>27</v>
      </c>
      <c r="D89" s="149">
        <f t="shared" si="65"/>
        <v>0</v>
      </c>
      <c r="E89" s="187">
        <f t="shared" si="55"/>
        <v>0</v>
      </c>
      <c r="F89" s="187">
        <f t="shared" si="55"/>
        <v>0</v>
      </c>
      <c r="G89" s="149">
        <f t="shared" si="66"/>
        <v>0</v>
      </c>
      <c r="H89" s="187"/>
      <c r="I89" s="187">
        <v>0</v>
      </c>
      <c r="J89" s="149">
        <f t="shared" si="67"/>
        <v>0</v>
      </c>
      <c r="K89" s="187"/>
      <c r="L89" s="187">
        <v>0</v>
      </c>
      <c r="M89" s="149">
        <f t="shared" si="68"/>
        <v>0</v>
      </c>
      <c r="N89" s="187"/>
      <c r="O89" s="187">
        <v>0</v>
      </c>
      <c r="P89" s="149">
        <f t="shared" si="69"/>
        <v>0</v>
      </c>
      <c r="Q89" s="187"/>
      <c r="R89" s="188">
        <v>0</v>
      </c>
    </row>
    <row r="90" spans="1:18" s="51" customFormat="1" ht="21" customHeight="1" x14ac:dyDescent="0.3">
      <c r="A90" s="74" t="s">
        <v>24</v>
      </c>
      <c r="B90" s="68" t="s">
        <v>109</v>
      </c>
      <c r="C90" s="26" t="s">
        <v>27</v>
      </c>
      <c r="D90" s="194">
        <v>0</v>
      </c>
      <c r="E90" s="187">
        <f t="shared" si="55"/>
        <v>0</v>
      </c>
      <c r="F90" s="187">
        <f t="shared" si="55"/>
        <v>0</v>
      </c>
      <c r="G90" s="194">
        <v>0</v>
      </c>
      <c r="H90" s="187"/>
      <c r="I90" s="187">
        <v>0</v>
      </c>
      <c r="J90" s="194">
        <v>0</v>
      </c>
      <c r="K90" s="187"/>
      <c r="L90" s="187">
        <v>0</v>
      </c>
      <c r="M90" s="194">
        <v>0</v>
      </c>
      <c r="N90" s="187"/>
      <c r="O90" s="187">
        <v>0</v>
      </c>
      <c r="P90" s="194">
        <v>0</v>
      </c>
      <c r="Q90" s="195"/>
      <c r="R90" s="196">
        <f t="shared" ref="R90:R91" si="70">$H90*P$7</f>
        <v>0</v>
      </c>
    </row>
    <row r="91" spans="1:18" s="51" customFormat="1" ht="21" customHeight="1" x14ac:dyDescent="0.3">
      <c r="A91" s="74" t="s">
        <v>76</v>
      </c>
      <c r="B91" s="68" t="s">
        <v>77</v>
      </c>
      <c r="C91" s="26" t="s">
        <v>27</v>
      </c>
      <c r="D91" s="194">
        <f t="shared" si="59"/>
        <v>0</v>
      </c>
      <c r="E91" s="187">
        <f t="shared" si="55"/>
        <v>0</v>
      </c>
      <c r="F91" s="187">
        <f t="shared" si="55"/>
        <v>0</v>
      </c>
      <c r="G91" s="194">
        <v>0</v>
      </c>
      <c r="H91" s="187"/>
      <c r="I91" s="187">
        <v>0</v>
      </c>
      <c r="J91" s="194">
        <v>0</v>
      </c>
      <c r="K91" s="187"/>
      <c r="L91" s="187">
        <v>0</v>
      </c>
      <c r="M91" s="194">
        <v>0</v>
      </c>
      <c r="N91" s="187"/>
      <c r="O91" s="187">
        <v>0</v>
      </c>
      <c r="P91" s="194">
        <v>0</v>
      </c>
      <c r="Q91" s="195"/>
      <c r="R91" s="196">
        <f t="shared" si="70"/>
        <v>0</v>
      </c>
    </row>
    <row r="92" spans="1:18" s="51" customFormat="1" ht="21" customHeight="1" x14ac:dyDescent="0.3">
      <c r="A92" s="74" t="s">
        <v>78</v>
      </c>
      <c r="B92" s="68" t="s">
        <v>110</v>
      </c>
      <c r="C92" s="24" t="s">
        <v>27</v>
      </c>
      <c r="D92" s="194">
        <f>D91+D90+D86+D82+D66</f>
        <v>38507.627490000006</v>
      </c>
      <c r="E92" s="197">
        <f>E91+E90+E86+E82+E66</f>
        <v>16465.857210000002</v>
      </c>
      <c r="F92" s="196">
        <f>F91+F90+F86+F82+F66</f>
        <v>22041.770280000001</v>
      </c>
      <c r="G92" s="194">
        <f>G91+G90+G86+G82+G66</f>
        <v>27711.563429999998</v>
      </c>
      <c r="H92" s="197">
        <f t="shared" ref="H92:R92" si="71">H91+H90+H86+H82+H66</f>
        <v>11669.577789999999</v>
      </c>
      <c r="I92" s="196">
        <f>I91+I90+I86+I82+I66</f>
        <v>16041.985639999999</v>
      </c>
      <c r="J92" s="194">
        <f t="shared" si="71"/>
        <v>37.266559999999998</v>
      </c>
      <c r="K92" s="197">
        <f t="shared" si="71"/>
        <v>16.564489999999999</v>
      </c>
      <c r="L92" s="196">
        <f t="shared" si="71"/>
        <v>20.702070000000003</v>
      </c>
      <c r="M92" s="194">
        <f t="shared" si="71"/>
        <v>10199.277029999999</v>
      </c>
      <c r="N92" s="197">
        <f t="shared" si="71"/>
        <v>4530.1468599999998</v>
      </c>
      <c r="O92" s="196">
        <f t="shared" si="71"/>
        <v>5669.1301700000004</v>
      </c>
      <c r="P92" s="194">
        <f t="shared" si="71"/>
        <v>559.52047000000005</v>
      </c>
      <c r="Q92" s="197">
        <f t="shared" si="71"/>
        <v>249.56807000000001</v>
      </c>
      <c r="R92" s="196">
        <f t="shared" si="71"/>
        <v>309.95240000000001</v>
      </c>
    </row>
    <row r="93" spans="1:18" s="51" customFormat="1" ht="17.399999999999999" customHeight="1" x14ac:dyDescent="0.3">
      <c r="A93" s="74"/>
      <c r="B93" s="68"/>
      <c r="C93" s="24"/>
      <c r="D93" s="194"/>
      <c r="E93" s="197"/>
      <c r="F93" s="196"/>
      <c r="G93" s="194"/>
      <c r="H93" s="197"/>
      <c r="I93" s="196"/>
      <c r="J93" s="194"/>
      <c r="K93" s="197"/>
      <c r="L93" s="196"/>
      <c r="M93" s="194"/>
      <c r="N93" s="197"/>
      <c r="O93" s="196"/>
      <c r="P93" s="194"/>
      <c r="Q93" s="197"/>
      <c r="R93" s="196"/>
    </row>
    <row r="94" spans="1:18" s="51" customFormat="1" ht="20.399999999999999" customHeight="1" x14ac:dyDescent="0.3">
      <c r="A94" s="74" t="s">
        <v>80</v>
      </c>
      <c r="B94" s="68" t="s">
        <v>111</v>
      </c>
      <c r="C94" s="24" t="s">
        <v>27</v>
      </c>
      <c r="D94" s="149">
        <v>0</v>
      </c>
      <c r="E94" s="187">
        <v>0</v>
      </c>
      <c r="F94" s="188">
        <v>0</v>
      </c>
      <c r="G94" s="149">
        <v>0</v>
      </c>
      <c r="H94" s="187">
        <v>0</v>
      </c>
      <c r="I94" s="188">
        <f>$H94*G$7</f>
        <v>0</v>
      </c>
      <c r="J94" s="149">
        <v>0</v>
      </c>
      <c r="K94" s="187">
        <v>0</v>
      </c>
      <c r="L94" s="188">
        <v>0</v>
      </c>
      <c r="M94" s="149">
        <v>0</v>
      </c>
      <c r="N94" s="187">
        <v>0</v>
      </c>
      <c r="O94" s="188">
        <v>0</v>
      </c>
      <c r="P94" s="149">
        <v>0</v>
      </c>
      <c r="Q94" s="187">
        <v>0</v>
      </c>
      <c r="R94" s="188">
        <v>0</v>
      </c>
    </row>
    <row r="95" spans="1:18" s="51" customFormat="1" ht="20.399999999999999" customHeight="1" x14ac:dyDescent="0.3">
      <c r="A95" s="74" t="s">
        <v>82</v>
      </c>
      <c r="B95" s="68" t="s">
        <v>112</v>
      </c>
      <c r="C95" s="26" t="s">
        <v>27</v>
      </c>
      <c r="D95" s="194">
        <f>D96+D97+D98+D99+D100</f>
        <v>939.21042658536589</v>
      </c>
      <c r="E95" s="146">
        <f t="shared" ref="E95:R95" si="72">E96+E97+E98+E99+E100</f>
        <v>0</v>
      </c>
      <c r="F95" s="198">
        <f>F96+F97+F98+F99+F100</f>
        <v>939.21042658536589</v>
      </c>
      <c r="G95" s="194">
        <f>G96+G97+G98+G99+G100</f>
        <v>675.89179097560975</v>
      </c>
      <c r="H95" s="197">
        <f t="shared" si="72"/>
        <v>0</v>
      </c>
      <c r="I95" s="196">
        <f>I96+I97+I98+I99+I100</f>
        <v>675.89179097560975</v>
      </c>
      <c r="J95" s="194">
        <f t="shared" si="72"/>
        <v>0.90894048780487791</v>
      </c>
      <c r="K95" s="197">
        <f t="shared" si="72"/>
        <v>0</v>
      </c>
      <c r="L95" s="196">
        <f t="shared" si="72"/>
        <v>0.90894048780487791</v>
      </c>
      <c r="M95" s="194">
        <f t="shared" si="72"/>
        <v>248.76285439024386</v>
      </c>
      <c r="N95" s="197">
        <f t="shared" si="72"/>
        <v>0</v>
      </c>
      <c r="O95" s="196">
        <f t="shared" si="72"/>
        <v>248.76285439024386</v>
      </c>
      <c r="P95" s="194">
        <f t="shared" si="72"/>
        <v>13.646840731707318</v>
      </c>
      <c r="Q95" s="197">
        <f t="shared" si="72"/>
        <v>0</v>
      </c>
      <c r="R95" s="196">
        <f t="shared" si="72"/>
        <v>13.646840731707318</v>
      </c>
    </row>
    <row r="96" spans="1:18" s="51" customFormat="1" ht="20.399999999999999" customHeight="1" x14ac:dyDescent="0.3">
      <c r="A96" s="74" t="s">
        <v>84</v>
      </c>
      <c r="B96" s="16" t="s">
        <v>85</v>
      </c>
      <c r="C96" s="24" t="s">
        <v>27</v>
      </c>
      <c r="D96" s="149">
        <f>E96+F96</f>
        <v>169.05787678536581</v>
      </c>
      <c r="E96" s="199"/>
      <c r="F96" s="153">
        <f>(F100)/(100%-18%)-(F100)</f>
        <v>169.05787678536581</v>
      </c>
      <c r="G96" s="149">
        <f t="shared" ref="G96:G100" si="73">H96+I96</f>
        <v>121.66052237560973</v>
      </c>
      <c r="H96" s="150"/>
      <c r="I96" s="153">
        <f>(I100)/(100%-18%)-(I100)</f>
        <v>121.66052237560973</v>
      </c>
      <c r="J96" s="149">
        <f t="shared" ref="J96:J100" si="74">K96+L96</f>
        <v>0.16360928780487793</v>
      </c>
      <c r="K96" s="150"/>
      <c r="L96" s="153">
        <f>(L100)/(100%-18%)-(L100)</f>
        <v>0.16360928780487793</v>
      </c>
      <c r="M96" s="149">
        <f t="shared" ref="M96:M100" si="75">N96+O96</f>
        <v>44.77731379024388</v>
      </c>
      <c r="N96" s="150"/>
      <c r="O96" s="153">
        <f>(O100)/(100%-18%)-(O100)</f>
        <v>44.77731379024388</v>
      </c>
      <c r="P96" s="149">
        <f t="shared" ref="P96:P100" si="76">Q96+R96</f>
        <v>2.4564313317073161</v>
      </c>
      <c r="Q96" s="150"/>
      <c r="R96" s="200">
        <f>(R100)/(100%-18%)-(R100)</f>
        <v>2.4564313317073161</v>
      </c>
    </row>
    <row r="97" spans="1:18" s="51" customFormat="1" ht="20.399999999999999" customHeight="1" x14ac:dyDescent="0.3">
      <c r="A97" s="74" t="s">
        <v>86</v>
      </c>
      <c r="B97" s="16" t="s">
        <v>113</v>
      </c>
      <c r="C97" s="24" t="s">
        <v>27</v>
      </c>
      <c r="D97" s="149">
        <f t="shared" ref="D97:D99" si="77">E97+F97</f>
        <v>0</v>
      </c>
      <c r="E97" s="150"/>
      <c r="F97" s="153">
        <v>0</v>
      </c>
      <c r="G97" s="149">
        <f t="shared" si="73"/>
        <v>0</v>
      </c>
      <c r="H97" s="150"/>
      <c r="I97" s="153">
        <v>0</v>
      </c>
      <c r="J97" s="149">
        <f t="shared" si="74"/>
        <v>0</v>
      </c>
      <c r="K97" s="150"/>
      <c r="L97" s="153">
        <v>0</v>
      </c>
      <c r="M97" s="149">
        <f t="shared" si="75"/>
        <v>0</v>
      </c>
      <c r="N97" s="150"/>
      <c r="O97" s="153">
        <v>0</v>
      </c>
      <c r="P97" s="149">
        <f t="shared" si="76"/>
        <v>0</v>
      </c>
      <c r="Q97" s="150"/>
      <c r="R97" s="200">
        <v>0</v>
      </c>
    </row>
    <row r="98" spans="1:18" s="51" customFormat="1" ht="20.399999999999999" customHeight="1" x14ac:dyDescent="0.3">
      <c r="A98" s="74" t="s">
        <v>88</v>
      </c>
      <c r="B98" s="16" t="s">
        <v>114</v>
      </c>
      <c r="C98" s="24" t="s">
        <v>27</v>
      </c>
      <c r="D98" s="149">
        <f t="shared" si="77"/>
        <v>0</v>
      </c>
      <c r="E98" s="150"/>
      <c r="F98" s="153">
        <v>0</v>
      </c>
      <c r="G98" s="149">
        <f t="shared" si="73"/>
        <v>0</v>
      </c>
      <c r="H98" s="150"/>
      <c r="I98" s="153">
        <v>0</v>
      </c>
      <c r="J98" s="149">
        <f t="shared" si="74"/>
        <v>0</v>
      </c>
      <c r="K98" s="150"/>
      <c r="L98" s="153">
        <v>0</v>
      </c>
      <c r="M98" s="149">
        <f t="shared" si="75"/>
        <v>0</v>
      </c>
      <c r="N98" s="150"/>
      <c r="O98" s="153">
        <v>0</v>
      </c>
      <c r="P98" s="149">
        <f t="shared" si="76"/>
        <v>0</v>
      </c>
      <c r="Q98" s="150"/>
      <c r="R98" s="200">
        <v>0</v>
      </c>
    </row>
    <row r="99" spans="1:18" s="51" customFormat="1" ht="20.399999999999999" customHeight="1" x14ac:dyDescent="0.3">
      <c r="A99" s="74" t="s">
        <v>90</v>
      </c>
      <c r="B99" s="16" t="s">
        <v>91</v>
      </c>
      <c r="C99" s="24" t="s">
        <v>27</v>
      </c>
      <c r="D99" s="149">
        <f t="shared" si="77"/>
        <v>0</v>
      </c>
      <c r="E99" s="150"/>
      <c r="F99" s="153">
        <v>0</v>
      </c>
      <c r="G99" s="149">
        <f t="shared" si="73"/>
        <v>0</v>
      </c>
      <c r="H99" s="150"/>
      <c r="I99" s="153">
        <v>0</v>
      </c>
      <c r="J99" s="149">
        <f t="shared" si="74"/>
        <v>0</v>
      </c>
      <c r="K99" s="150"/>
      <c r="L99" s="153">
        <v>0</v>
      </c>
      <c r="M99" s="149">
        <f t="shared" si="75"/>
        <v>0</v>
      </c>
      <c r="N99" s="150"/>
      <c r="O99" s="153">
        <v>0</v>
      </c>
      <c r="P99" s="149">
        <f t="shared" si="76"/>
        <v>0</v>
      </c>
      <c r="Q99" s="150"/>
      <c r="R99" s="200">
        <v>0</v>
      </c>
    </row>
    <row r="100" spans="1:18" s="51" customFormat="1" ht="20.399999999999999" customHeight="1" x14ac:dyDescent="0.3">
      <c r="A100" s="74" t="s">
        <v>92</v>
      </c>
      <c r="B100" s="16" t="s">
        <v>93</v>
      </c>
      <c r="C100" s="24" t="s">
        <v>27</v>
      </c>
      <c r="D100" s="149">
        <f>E100+F100</f>
        <v>770.15254980000009</v>
      </c>
      <c r="E100" s="150"/>
      <c r="F100" s="201">
        <f>D92*0.02</f>
        <v>770.15254980000009</v>
      </c>
      <c r="G100" s="149">
        <f t="shared" si="73"/>
        <v>554.23126860000002</v>
      </c>
      <c r="H100" s="150"/>
      <c r="I100" s="201">
        <f>G92*0.02</f>
        <v>554.23126860000002</v>
      </c>
      <c r="J100" s="149">
        <f t="shared" si="74"/>
        <v>0.74533119999999997</v>
      </c>
      <c r="K100" s="150"/>
      <c r="L100" s="201">
        <f>J92*0.02</f>
        <v>0.74533119999999997</v>
      </c>
      <c r="M100" s="149">
        <f t="shared" si="75"/>
        <v>203.98554059999998</v>
      </c>
      <c r="N100" s="150"/>
      <c r="O100" s="201">
        <f>M92*0.02</f>
        <v>203.98554059999998</v>
      </c>
      <c r="P100" s="149">
        <f t="shared" si="76"/>
        <v>11.190409400000002</v>
      </c>
      <c r="Q100" s="150"/>
      <c r="R100" s="201">
        <f>P92*0.02</f>
        <v>11.190409400000002</v>
      </c>
    </row>
    <row r="101" spans="1:18" s="51" customFormat="1" ht="35.4" customHeight="1" thickBot="1" x14ac:dyDescent="0.35">
      <c r="A101" s="80" t="s">
        <v>94</v>
      </c>
      <c r="B101" s="81" t="s">
        <v>115</v>
      </c>
      <c r="C101" s="24" t="s">
        <v>27</v>
      </c>
      <c r="D101" s="202">
        <f>D95+D94+D92</f>
        <v>39446.837916585369</v>
      </c>
      <c r="E101" s="197">
        <f t="shared" ref="E101:R101" si="78">E95+E94+E92</f>
        <v>16465.857210000002</v>
      </c>
      <c r="F101" s="198">
        <f t="shared" si="78"/>
        <v>22980.980706585367</v>
      </c>
      <c r="G101" s="202">
        <f>G95+G94+G92</f>
        <v>28387.455220975608</v>
      </c>
      <c r="H101" s="197">
        <f t="shared" si="78"/>
        <v>11669.577789999999</v>
      </c>
      <c r="I101" s="198">
        <f t="shared" si="78"/>
        <v>16717.877430975608</v>
      </c>
      <c r="J101" s="202">
        <f>J95+J94+J92</f>
        <v>38.175500487804875</v>
      </c>
      <c r="K101" s="197">
        <f t="shared" si="78"/>
        <v>16.564489999999999</v>
      </c>
      <c r="L101" s="198">
        <f t="shared" si="78"/>
        <v>21.611010487804879</v>
      </c>
      <c r="M101" s="202">
        <f>M95+M94+M92</f>
        <v>10448.039884390244</v>
      </c>
      <c r="N101" s="197">
        <f t="shared" si="78"/>
        <v>4530.1468599999998</v>
      </c>
      <c r="O101" s="198">
        <f t="shared" si="78"/>
        <v>5917.8930243902441</v>
      </c>
      <c r="P101" s="202">
        <f>P95+P94+P92</f>
        <v>573.1673107317074</v>
      </c>
      <c r="Q101" s="197">
        <f t="shared" si="78"/>
        <v>249.56807000000001</v>
      </c>
      <c r="R101" s="196">
        <f t="shared" si="78"/>
        <v>323.59924073170731</v>
      </c>
    </row>
    <row r="102" spans="1:18" s="51" customFormat="1" ht="44.4" customHeight="1" x14ac:dyDescent="0.3">
      <c r="A102" s="106" t="s">
        <v>131</v>
      </c>
      <c r="B102" s="27" t="s">
        <v>147</v>
      </c>
      <c r="C102" s="28" t="s">
        <v>133</v>
      </c>
      <c r="D102" s="203" t="s">
        <v>129</v>
      </c>
      <c r="E102" s="204" t="s">
        <v>129</v>
      </c>
      <c r="F102" s="205" t="s">
        <v>129</v>
      </c>
      <c r="G102" s="206" t="s">
        <v>129</v>
      </c>
      <c r="H102" s="207" t="s">
        <v>129</v>
      </c>
      <c r="I102" s="205" t="s">
        <v>129</v>
      </c>
      <c r="J102" s="208" t="s">
        <v>129</v>
      </c>
      <c r="K102" s="207" t="s">
        <v>129</v>
      </c>
      <c r="L102" s="205" t="s">
        <v>129</v>
      </c>
      <c r="M102" s="206" t="s">
        <v>129</v>
      </c>
      <c r="N102" s="207" t="s">
        <v>129</v>
      </c>
      <c r="O102" s="205" t="s">
        <v>129</v>
      </c>
      <c r="P102" s="208" t="s">
        <v>129</v>
      </c>
      <c r="Q102" s="207" t="s">
        <v>129</v>
      </c>
      <c r="R102" s="205" t="s">
        <v>129</v>
      </c>
    </row>
    <row r="103" spans="1:18" s="51" customFormat="1" ht="24.6" customHeight="1" x14ac:dyDescent="0.3">
      <c r="A103" s="107" t="s">
        <v>134</v>
      </c>
      <c r="B103" s="45" t="s">
        <v>135</v>
      </c>
      <c r="C103" s="44" t="s">
        <v>136</v>
      </c>
      <c r="D103" s="209">
        <f>E103</f>
        <v>405.09943995709978</v>
      </c>
      <c r="E103" s="210">
        <f>E101/E10</f>
        <v>405.09943995709978</v>
      </c>
      <c r="F103" s="211" t="s">
        <v>129</v>
      </c>
      <c r="G103" s="165">
        <f>H103</f>
        <v>382.95424381160308</v>
      </c>
      <c r="H103" s="210">
        <f>H101/H10</f>
        <v>382.95424381160308</v>
      </c>
      <c r="I103" s="211" t="s">
        <v>129</v>
      </c>
      <c r="J103" s="165">
        <f>K103</f>
        <v>472.21338487502277</v>
      </c>
      <c r="K103" s="210">
        <f>K101/K10</f>
        <v>472.21338487502277</v>
      </c>
      <c r="L103" s="211" t="s">
        <v>129</v>
      </c>
      <c r="M103" s="165">
        <f>N103</f>
        <v>471.49801157103951</v>
      </c>
      <c r="N103" s="210">
        <f>N101/N10</f>
        <v>471.49801157103951</v>
      </c>
      <c r="O103" s="211" t="s">
        <v>129</v>
      </c>
      <c r="P103" s="165">
        <f>Q103</f>
        <v>470.10260322483424</v>
      </c>
      <c r="Q103" s="210">
        <f>Q101/Q10</f>
        <v>470.10260322483424</v>
      </c>
      <c r="R103" s="211" t="s">
        <v>129</v>
      </c>
    </row>
    <row r="104" spans="1:18" s="51" customFormat="1" ht="35.4" customHeight="1" x14ac:dyDescent="0.3">
      <c r="A104" s="107" t="s">
        <v>137</v>
      </c>
      <c r="B104" s="45" t="s">
        <v>144</v>
      </c>
      <c r="C104" s="44" t="s">
        <v>138</v>
      </c>
      <c r="D104" s="209">
        <f>F104</f>
        <v>759880.19358544878</v>
      </c>
      <c r="E104" s="166" t="s">
        <v>129</v>
      </c>
      <c r="F104" s="167">
        <f>F101*1000/F11</f>
        <v>759880.19358544878</v>
      </c>
      <c r="G104" s="165">
        <f>I104</f>
        <v>737347.39253630349</v>
      </c>
      <c r="H104" s="166" t="s">
        <v>129</v>
      </c>
      <c r="I104" s="167">
        <f>I101/I11*1000</f>
        <v>737347.39253630349</v>
      </c>
      <c r="J104" s="165">
        <f>L104</f>
        <v>828007.84466685355</v>
      </c>
      <c r="K104" s="166" t="s">
        <v>129</v>
      </c>
      <c r="L104" s="167">
        <f>L101/L11*1000-0.22</f>
        <v>828007.84466685355</v>
      </c>
      <c r="M104" s="165">
        <f>O104</f>
        <v>827816.28026945004</v>
      </c>
      <c r="N104" s="166" t="s">
        <v>129</v>
      </c>
      <c r="O104" s="167">
        <f>O101/O11*1000</f>
        <v>827816.28026945004</v>
      </c>
      <c r="P104" s="165">
        <f>R104</f>
        <v>819238.5641309045</v>
      </c>
      <c r="Q104" s="166" t="s">
        <v>129</v>
      </c>
      <c r="R104" s="167">
        <f>R101/R11*1000-0.02</f>
        <v>819238.5641309045</v>
      </c>
    </row>
    <row r="105" spans="1:18" s="51" customFormat="1" ht="35.4" customHeight="1" thickBot="1" x14ac:dyDescent="0.35">
      <c r="A105" s="108" t="s">
        <v>139</v>
      </c>
      <c r="B105" s="46" t="s">
        <v>146</v>
      </c>
      <c r="C105" s="47" t="s">
        <v>138</v>
      </c>
      <c r="D105" s="212">
        <f t="shared" ref="D105:R105" si="79">IFERROR(D104/12,"х")</f>
        <v>63323.349465454063</v>
      </c>
      <c r="E105" s="169" t="str">
        <f t="shared" si="79"/>
        <v>х</v>
      </c>
      <c r="F105" s="170">
        <f t="shared" si="79"/>
        <v>63323.349465454063</v>
      </c>
      <c r="G105" s="168">
        <f t="shared" si="79"/>
        <v>61445.61604469196</v>
      </c>
      <c r="H105" s="169" t="str">
        <f t="shared" si="79"/>
        <v>х</v>
      </c>
      <c r="I105" s="170">
        <f t="shared" si="79"/>
        <v>61445.61604469196</v>
      </c>
      <c r="J105" s="168">
        <f t="shared" si="79"/>
        <v>69000.653722237796</v>
      </c>
      <c r="K105" s="169" t="str">
        <f t="shared" si="79"/>
        <v>х</v>
      </c>
      <c r="L105" s="170">
        <f t="shared" si="79"/>
        <v>69000.653722237796</v>
      </c>
      <c r="M105" s="168">
        <f t="shared" si="79"/>
        <v>68984.690022454175</v>
      </c>
      <c r="N105" s="169" t="str">
        <f t="shared" si="79"/>
        <v>х</v>
      </c>
      <c r="O105" s="170">
        <f>IFERROR(O104/12,"х")</f>
        <v>68984.690022454175</v>
      </c>
      <c r="P105" s="168">
        <f t="shared" si="79"/>
        <v>68269.880344242047</v>
      </c>
      <c r="Q105" s="169" t="str">
        <f t="shared" si="79"/>
        <v>х</v>
      </c>
      <c r="R105" s="170">
        <f t="shared" si="79"/>
        <v>68269.880344242047</v>
      </c>
    </row>
    <row r="106" spans="1:18" s="51" customFormat="1" ht="43.8" customHeight="1" x14ac:dyDescent="0.3">
      <c r="A106" s="109" t="s">
        <v>140</v>
      </c>
      <c r="B106" s="110" t="s">
        <v>148</v>
      </c>
      <c r="C106" s="111" t="s">
        <v>133</v>
      </c>
      <c r="D106" s="213" t="s">
        <v>129</v>
      </c>
      <c r="E106" s="214" t="s">
        <v>129</v>
      </c>
      <c r="F106" s="215" t="s">
        <v>129</v>
      </c>
      <c r="G106" s="216" t="s">
        <v>129</v>
      </c>
      <c r="H106" s="214" t="s">
        <v>129</v>
      </c>
      <c r="I106" s="215" t="s">
        <v>129</v>
      </c>
      <c r="J106" s="216" t="s">
        <v>129</v>
      </c>
      <c r="K106" s="214" t="s">
        <v>129</v>
      </c>
      <c r="L106" s="215" t="s">
        <v>129</v>
      </c>
      <c r="M106" s="216" t="s">
        <v>129</v>
      </c>
      <c r="N106" s="214" t="s">
        <v>129</v>
      </c>
      <c r="O106" s="215" t="s">
        <v>129</v>
      </c>
      <c r="P106" s="216" t="s">
        <v>129</v>
      </c>
      <c r="Q106" s="214" t="s">
        <v>129</v>
      </c>
      <c r="R106" s="215" t="s">
        <v>129</v>
      </c>
    </row>
    <row r="107" spans="1:18" s="51" customFormat="1" ht="26.4" customHeight="1" x14ac:dyDescent="0.3">
      <c r="A107" s="99" t="s">
        <v>142</v>
      </c>
      <c r="B107" s="112" t="s">
        <v>135</v>
      </c>
      <c r="C107" s="113" t="s">
        <v>136</v>
      </c>
      <c r="D107" s="217">
        <f>D103*1.2</f>
        <v>486.1193279485197</v>
      </c>
      <c r="E107" s="218">
        <f>E103*1.2</f>
        <v>486.1193279485197</v>
      </c>
      <c r="F107" s="179" t="s">
        <v>129</v>
      </c>
      <c r="G107" s="219">
        <f>G103*1.2</f>
        <v>459.54509257392368</v>
      </c>
      <c r="H107" s="218">
        <f>H103*1.2</f>
        <v>459.54509257392368</v>
      </c>
      <c r="I107" s="179" t="s">
        <v>129</v>
      </c>
      <c r="J107" s="219">
        <f>J103*1.2</f>
        <v>566.6560618500273</v>
      </c>
      <c r="K107" s="218">
        <f>K103*1.2</f>
        <v>566.6560618500273</v>
      </c>
      <c r="L107" s="179" t="s">
        <v>129</v>
      </c>
      <c r="M107" s="219">
        <f>M103*1.2</f>
        <v>565.79761388524742</v>
      </c>
      <c r="N107" s="218">
        <f>N103*1.2</f>
        <v>565.79761388524742</v>
      </c>
      <c r="O107" s="179" t="s">
        <v>129</v>
      </c>
      <c r="P107" s="219">
        <f>P103*1.2</f>
        <v>564.12312386980102</v>
      </c>
      <c r="Q107" s="218">
        <f>Q103*1.2</f>
        <v>564.12312386980102</v>
      </c>
      <c r="R107" s="179" t="s">
        <v>129</v>
      </c>
    </row>
    <row r="108" spans="1:18" s="51" customFormat="1" ht="35.4" customHeight="1" x14ac:dyDescent="0.3">
      <c r="A108" s="99" t="s">
        <v>143</v>
      </c>
      <c r="B108" s="112" t="s">
        <v>144</v>
      </c>
      <c r="C108" s="113" t="s">
        <v>138</v>
      </c>
      <c r="D108" s="217">
        <f>F108</f>
        <v>911856.23230253847</v>
      </c>
      <c r="E108" s="220" t="s">
        <v>129</v>
      </c>
      <c r="F108" s="221">
        <f>F104*1.2</f>
        <v>911856.23230253847</v>
      </c>
      <c r="G108" s="219">
        <f>I108</f>
        <v>884816.87104356417</v>
      </c>
      <c r="H108" s="220" t="s">
        <v>129</v>
      </c>
      <c r="I108" s="221">
        <f>I104*1.2</f>
        <v>884816.87104356417</v>
      </c>
      <c r="J108" s="219">
        <f>J104*1.2</f>
        <v>993609.41360022419</v>
      </c>
      <c r="K108" s="220" t="s">
        <v>129</v>
      </c>
      <c r="L108" s="221">
        <f>L104*1.2</f>
        <v>993609.41360022419</v>
      </c>
      <c r="M108" s="219">
        <f>O108</f>
        <v>993379.52632334002</v>
      </c>
      <c r="N108" s="220" t="s">
        <v>129</v>
      </c>
      <c r="O108" s="221">
        <f>O104*1.2-0.01</f>
        <v>993379.52632334002</v>
      </c>
      <c r="P108" s="219">
        <f>P104*1.2</f>
        <v>983086.27695708536</v>
      </c>
      <c r="Q108" s="220" t="s">
        <v>129</v>
      </c>
      <c r="R108" s="221">
        <f>R104*1.2-0.01</f>
        <v>983086.26695708535</v>
      </c>
    </row>
    <row r="109" spans="1:18" s="51" customFormat="1" ht="35.4" customHeight="1" thickBot="1" x14ac:dyDescent="0.35">
      <c r="A109" s="102" t="s">
        <v>149</v>
      </c>
      <c r="B109" s="114" t="s">
        <v>146</v>
      </c>
      <c r="C109" s="115" t="s">
        <v>138</v>
      </c>
      <c r="D109" s="217">
        <f>D105*1.2</f>
        <v>75988.019358544872</v>
      </c>
      <c r="E109" s="220" t="s">
        <v>129</v>
      </c>
      <c r="F109" s="221">
        <f>F105*1.2</f>
        <v>75988.019358544872</v>
      </c>
      <c r="G109" s="219">
        <f>G105*1.2</f>
        <v>73734.739253630352</v>
      </c>
      <c r="H109" s="220" t="s">
        <v>129</v>
      </c>
      <c r="I109" s="221">
        <f>I105*1.2</f>
        <v>73734.739253630352</v>
      </c>
      <c r="J109" s="219">
        <f>J105*1.2</f>
        <v>82800.784466685349</v>
      </c>
      <c r="K109" s="220" t="s">
        <v>129</v>
      </c>
      <c r="L109" s="221">
        <f>L105*1.2</f>
        <v>82800.784466685349</v>
      </c>
      <c r="M109" s="219">
        <f>M105*1.2</f>
        <v>82781.628026945007</v>
      </c>
      <c r="N109" s="220" t="s">
        <v>129</v>
      </c>
      <c r="O109" s="221">
        <f>O105*1.2</f>
        <v>82781.628026945007</v>
      </c>
      <c r="P109" s="219">
        <f>P105*1.2</f>
        <v>81923.856413090456</v>
      </c>
      <c r="Q109" s="220" t="s">
        <v>129</v>
      </c>
      <c r="R109" s="221">
        <f>R105*1.2</f>
        <v>81923.856413090456</v>
      </c>
    </row>
    <row r="110" spans="1:18" s="51" customFormat="1" ht="35.4" customHeight="1" thickBot="1" x14ac:dyDescent="0.35">
      <c r="A110" s="116"/>
      <c r="B110" s="350" t="s">
        <v>118</v>
      </c>
      <c r="C110" s="346"/>
      <c r="D110" s="346"/>
      <c r="E110" s="346"/>
      <c r="F110" s="346"/>
      <c r="G110" s="346"/>
      <c r="H110" s="346"/>
      <c r="I110" s="346"/>
      <c r="J110" s="346"/>
      <c r="K110" s="346"/>
      <c r="L110" s="346"/>
      <c r="M110" s="346"/>
      <c r="N110" s="346"/>
      <c r="O110" s="346"/>
      <c r="P110" s="346"/>
      <c r="Q110" s="346"/>
      <c r="R110" s="347"/>
    </row>
    <row r="111" spans="1:18" s="51" customFormat="1" ht="19.8" customHeight="1" x14ac:dyDescent="0.3">
      <c r="A111" s="117">
        <v>1</v>
      </c>
      <c r="B111" s="53" t="s">
        <v>26</v>
      </c>
      <c r="C111" s="29" t="s">
        <v>27</v>
      </c>
      <c r="D111" s="226">
        <f>D112+D113+D114+D118</f>
        <v>1747.4278099999999</v>
      </c>
      <c r="E111" s="227"/>
      <c r="F111" s="228">
        <f>F112+F113+F114+F118</f>
        <v>1747.4278099999999</v>
      </c>
      <c r="G111" s="226">
        <f t="shared" ref="G111:R111" si="80">G112+G113+G114+G118</f>
        <v>1310.0407300000002</v>
      </c>
      <c r="H111" s="227"/>
      <c r="I111" s="228">
        <f t="shared" si="80"/>
        <v>1310.0407300000002</v>
      </c>
      <c r="J111" s="229">
        <f t="shared" si="80"/>
        <v>1.50804</v>
      </c>
      <c r="K111" s="227"/>
      <c r="L111" s="230">
        <f t="shared" si="80"/>
        <v>1.50804</v>
      </c>
      <c r="M111" s="229">
        <f t="shared" si="80"/>
        <v>413.05601999999999</v>
      </c>
      <c r="N111" s="227"/>
      <c r="O111" s="230">
        <f t="shared" si="80"/>
        <v>413.05601999999999</v>
      </c>
      <c r="P111" s="229">
        <f t="shared" si="80"/>
        <v>22.823020000000003</v>
      </c>
      <c r="Q111" s="227"/>
      <c r="R111" s="230">
        <f t="shared" si="80"/>
        <v>22.823020000000003</v>
      </c>
    </row>
    <row r="112" spans="1:18" s="51" customFormat="1" ht="19.8" customHeight="1" x14ac:dyDescent="0.3">
      <c r="A112" s="118" t="s">
        <v>28</v>
      </c>
      <c r="B112" s="54" t="s">
        <v>119</v>
      </c>
      <c r="C112" s="2" t="s">
        <v>27</v>
      </c>
      <c r="D112" s="149">
        <f>E112+F112</f>
        <v>68.694180000000003</v>
      </c>
      <c r="E112" s="34"/>
      <c r="F112" s="222">
        <f>I112+L112+O112+R112</f>
        <v>68.694180000000003</v>
      </c>
      <c r="G112" s="149">
        <f>H112+I112</f>
        <v>51.4998</v>
      </c>
      <c r="H112" s="223"/>
      <c r="I112" s="224">
        <v>51.4998</v>
      </c>
      <c r="J112" s="149">
        <f>K112+L112</f>
        <v>5.9279999999999999E-2</v>
      </c>
      <c r="K112" s="223"/>
      <c r="L112" s="225">
        <v>5.9279999999999999E-2</v>
      </c>
      <c r="M112" s="149">
        <f>N112+O112</f>
        <v>16.23789</v>
      </c>
      <c r="N112" s="223"/>
      <c r="O112" s="225">
        <v>16.23789</v>
      </c>
      <c r="P112" s="149">
        <f>Q112+R112</f>
        <v>0.89720999999999995</v>
      </c>
      <c r="Q112" s="223"/>
      <c r="R112" s="225">
        <v>0.89720999999999995</v>
      </c>
    </row>
    <row r="113" spans="1:18" s="51" customFormat="1" ht="19.8" customHeight="1" x14ac:dyDescent="0.3">
      <c r="A113" s="118" t="s">
        <v>50</v>
      </c>
      <c r="B113" s="54" t="s">
        <v>51</v>
      </c>
      <c r="C113" s="2" t="s">
        <v>27</v>
      </c>
      <c r="D113" s="149">
        <f t="shared" ref="D113:D131" si="81">E113+F113</f>
        <v>1382.7846499999998</v>
      </c>
      <c r="E113" s="34"/>
      <c r="F113" s="222">
        <f t="shared" ref="F113:F131" si="82">I113+L113+O113+R113</f>
        <v>1382.7846499999998</v>
      </c>
      <c r="G113" s="149">
        <f t="shared" ref="G113:G127" si="83">H113+I113</f>
        <v>1036.6689799999999</v>
      </c>
      <c r="H113" s="223"/>
      <c r="I113" s="224">
        <v>1036.6689799999999</v>
      </c>
      <c r="J113" s="149">
        <f t="shared" ref="J113:J131" si="84">K113+L113</f>
        <v>1.19336</v>
      </c>
      <c r="K113" s="223"/>
      <c r="L113" s="225">
        <v>1.19336</v>
      </c>
      <c r="M113" s="149">
        <f t="shared" ref="M113:M131" si="85">N113+O113</f>
        <v>326.86187000000001</v>
      </c>
      <c r="N113" s="223"/>
      <c r="O113" s="225">
        <v>326.86187000000001</v>
      </c>
      <c r="P113" s="149">
        <f t="shared" ref="P113:P131" si="86">Q113+R113</f>
        <v>18.06044</v>
      </c>
      <c r="Q113" s="223"/>
      <c r="R113" s="225">
        <v>18.06044</v>
      </c>
    </row>
    <row r="114" spans="1:18" s="51" customFormat="1" ht="19.8" customHeight="1" x14ac:dyDescent="0.3">
      <c r="A114" s="118" t="s">
        <v>52</v>
      </c>
      <c r="B114" s="54" t="s">
        <v>53</v>
      </c>
      <c r="C114" s="2" t="s">
        <v>27</v>
      </c>
      <c r="D114" s="149">
        <f t="shared" si="81"/>
        <v>241.55393000000004</v>
      </c>
      <c r="E114" s="34"/>
      <c r="F114" s="222">
        <f t="shared" si="82"/>
        <v>241.55393000000004</v>
      </c>
      <c r="G114" s="149">
        <f t="shared" si="83"/>
        <v>181.09216000000004</v>
      </c>
      <c r="H114" s="223"/>
      <c r="I114" s="224">
        <f>I115+I116+I117</f>
        <v>181.09216000000004</v>
      </c>
      <c r="J114" s="149">
        <f t="shared" si="84"/>
        <v>0.20846000000000001</v>
      </c>
      <c r="K114" s="223"/>
      <c r="L114" s="224">
        <f>L115+L116+L117</f>
        <v>0.20846000000000001</v>
      </c>
      <c r="M114" s="149">
        <f t="shared" si="85"/>
        <v>57.098390000000002</v>
      </c>
      <c r="N114" s="223"/>
      <c r="O114" s="224">
        <f>O115+O116+O117</f>
        <v>57.098390000000002</v>
      </c>
      <c r="P114" s="149">
        <f t="shared" si="86"/>
        <v>3.1549200000000006</v>
      </c>
      <c r="Q114" s="223"/>
      <c r="R114" s="224">
        <f>R115+R116+R117</f>
        <v>3.1549200000000006</v>
      </c>
    </row>
    <row r="115" spans="1:18" s="51" customFormat="1" ht="35.4" customHeight="1" x14ac:dyDescent="0.3">
      <c r="A115" s="118" t="s">
        <v>54</v>
      </c>
      <c r="B115" s="54" t="s">
        <v>55</v>
      </c>
      <c r="C115" s="2" t="s">
        <v>27</v>
      </c>
      <c r="D115" s="149">
        <f t="shared" si="81"/>
        <v>215.50543999999999</v>
      </c>
      <c r="E115" s="34"/>
      <c r="F115" s="222">
        <f t="shared" si="82"/>
        <v>215.50543999999999</v>
      </c>
      <c r="G115" s="149">
        <f t="shared" si="83"/>
        <v>161.56370000000001</v>
      </c>
      <c r="H115" s="223"/>
      <c r="I115" s="224">
        <v>161.56370000000001</v>
      </c>
      <c r="J115" s="149">
        <f t="shared" si="84"/>
        <v>0.18598000000000001</v>
      </c>
      <c r="K115" s="223"/>
      <c r="L115" s="225">
        <v>0.18598000000000001</v>
      </c>
      <c r="M115" s="149">
        <f t="shared" si="85"/>
        <v>50.94106</v>
      </c>
      <c r="N115" s="223"/>
      <c r="O115" s="225">
        <v>50.94106</v>
      </c>
      <c r="P115" s="149">
        <f t="shared" si="86"/>
        <v>2.8147000000000002</v>
      </c>
      <c r="Q115" s="223"/>
      <c r="R115" s="225">
        <v>2.8147000000000002</v>
      </c>
    </row>
    <row r="116" spans="1:18" s="51" customFormat="1" ht="21.6" customHeight="1" x14ac:dyDescent="0.3">
      <c r="A116" s="118" t="s">
        <v>56</v>
      </c>
      <c r="B116" s="54" t="s">
        <v>106</v>
      </c>
      <c r="C116" s="2" t="s">
        <v>27</v>
      </c>
      <c r="D116" s="149">
        <f t="shared" si="81"/>
        <v>1.45</v>
      </c>
      <c r="E116" s="34"/>
      <c r="F116" s="222">
        <f t="shared" si="82"/>
        <v>1.45</v>
      </c>
      <c r="G116" s="149">
        <f t="shared" si="83"/>
        <v>1.0870599999999999</v>
      </c>
      <c r="H116" s="223"/>
      <c r="I116" s="224">
        <v>1.0870599999999999</v>
      </c>
      <c r="J116" s="149">
        <f t="shared" si="84"/>
        <v>1.25E-3</v>
      </c>
      <c r="K116" s="223"/>
      <c r="L116" s="225">
        <v>1.25E-3</v>
      </c>
      <c r="M116" s="149">
        <f t="shared" si="85"/>
        <v>0.34275</v>
      </c>
      <c r="N116" s="223"/>
      <c r="O116" s="225">
        <v>0.34275</v>
      </c>
      <c r="P116" s="149">
        <f t="shared" si="86"/>
        <v>1.8939999999999999E-2</v>
      </c>
      <c r="Q116" s="223"/>
      <c r="R116" s="225">
        <v>1.8939999999999999E-2</v>
      </c>
    </row>
    <row r="117" spans="1:18" s="51" customFormat="1" ht="21.6" customHeight="1" x14ac:dyDescent="0.3">
      <c r="A117" s="118" t="s">
        <v>58</v>
      </c>
      <c r="B117" s="54" t="s">
        <v>59</v>
      </c>
      <c r="C117" s="2" t="s">
        <v>27</v>
      </c>
      <c r="D117" s="149">
        <f t="shared" si="81"/>
        <v>24.598490000000002</v>
      </c>
      <c r="E117" s="34"/>
      <c r="F117" s="222">
        <f t="shared" si="82"/>
        <v>24.598490000000002</v>
      </c>
      <c r="G117" s="149">
        <f t="shared" si="83"/>
        <v>18.441400000000002</v>
      </c>
      <c r="H117" s="223"/>
      <c r="I117" s="224">
        <v>18.441400000000002</v>
      </c>
      <c r="J117" s="149">
        <f t="shared" si="84"/>
        <v>2.1229999999999999E-2</v>
      </c>
      <c r="K117" s="223"/>
      <c r="L117" s="225">
        <v>2.1229999999999999E-2</v>
      </c>
      <c r="M117" s="149">
        <f t="shared" si="85"/>
        <v>5.8145800000000003</v>
      </c>
      <c r="N117" s="223"/>
      <c r="O117" s="225">
        <v>5.8145800000000003</v>
      </c>
      <c r="P117" s="149">
        <f t="shared" si="86"/>
        <v>0.32128000000000001</v>
      </c>
      <c r="Q117" s="223"/>
      <c r="R117" s="225">
        <v>0.32128000000000001</v>
      </c>
    </row>
    <row r="118" spans="1:18" s="51" customFormat="1" ht="21.6" customHeight="1" x14ac:dyDescent="0.3">
      <c r="A118" s="118" t="s">
        <v>60</v>
      </c>
      <c r="B118" s="55" t="s">
        <v>61</v>
      </c>
      <c r="C118" s="30" t="s">
        <v>27</v>
      </c>
      <c r="D118" s="149">
        <f t="shared" si="81"/>
        <v>54.395049999999998</v>
      </c>
      <c r="E118" s="34"/>
      <c r="F118" s="222">
        <f t="shared" si="82"/>
        <v>54.395049999999998</v>
      </c>
      <c r="G118" s="149">
        <f t="shared" si="83"/>
        <v>40.779789999999998</v>
      </c>
      <c r="H118" s="223"/>
      <c r="I118" s="224">
        <f>I119+I120+I121</f>
        <v>40.779789999999998</v>
      </c>
      <c r="J118" s="149">
        <f t="shared" si="84"/>
        <v>4.6939999999999996E-2</v>
      </c>
      <c r="K118" s="223"/>
      <c r="L118" s="224">
        <f>L119+L120+L121</f>
        <v>4.6939999999999996E-2</v>
      </c>
      <c r="M118" s="149">
        <f t="shared" si="85"/>
        <v>12.85787</v>
      </c>
      <c r="N118" s="223"/>
      <c r="O118" s="224">
        <f>O119+O120+O121</f>
        <v>12.85787</v>
      </c>
      <c r="P118" s="149">
        <f t="shared" si="86"/>
        <v>0.71045000000000003</v>
      </c>
      <c r="Q118" s="223"/>
      <c r="R118" s="224">
        <f>R119+R120+R121</f>
        <v>0.71045000000000003</v>
      </c>
    </row>
    <row r="119" spans="1:18" s="51" customFormat="1" ht="21.6" customHeight="1" x14ac:dyDescent="0.3">
      <c r="A119" s="118" t="s">
        <v>62</v>
      </c>
      <c r="B119" s="54" t="s">
        <v>63</v>
      </c>
      <c r="C119" s="2" t="s">
        <v>27</v>
      </c>
      <c r="D119" s="149">
        <f t="shared" si="81"/>
        <v>37.129799999999996</v>
      </c>
      <c r="E119" s="34"/>
      <c r="F119" s="222">
        <f t="shared" si="82"/>
        <v>37.129799999999996</v>
      </c>
      <c r="G119" s="149">
        <f t="shared" si="83"/>
        <v>27.836089999999999</v>
      </c>
      <c r="H119" s="223"/>
      <c r="I119" s="224">
        <v>27.836089999999999</v>
      </c>
      <c r="J119" s="149">
        <f t="shared" si="84"/>
        <v>3.2039999999999999E-2</v>
      </c>
      <c r="K119" s="223"/>
      <c r="L119" s="225">
        <v>3.2039999999999999E-2</v>
      </c>
      <c r="M119" s="149">
        <f t="shared" si="85"/>
        <v>8.7767199999999992</v>
      </c>
      <c r="N119" s="223"/>
      <c r="O119" s="225">
        <v>8.7767199999999992</v>
      </c>
      <c r="P119" s="149">
        <f t="shared" si="86"/>
        <v>0.48494999999999999</v>
      </c>
      <c r="Q119" s="223"/>
      <c r="R119" s="225">
        <v>0.48494999999999999</v>
      </c>
    </row>
    <row r="120" spans="1:18" s="51" customFormat="1" ht="33.6" customHeight="1" x14ac:dyDescent="0.3">
      <c r="A120" s="118" t="s">
        <v>64</v>
      </c>
      <c r="B120" s="54" t="s">
        <v>55</v>
      </c>
      <c r="C120" s="2" t="s">
        <v>27</v>
      </c>
      <c r="D120" s="149">
        <f t="shared" si="81"/>
        <v>7.6928799999999997</v>
      </c>
      <c r="E120" s="34"/>
      <c r="F120" s="222">
        <f t="shared" si="82"/>
        <v>7.6928799999999997</v>
      </c>
      <c r="G120" s="149">
        <f t="shared" si="83"/>
        <v>5.7673199999999998</v>
      </c>
      <c r="H120" s="223"/>
      <c r="I120" s="224">
        <v>5.7673199999999998</v>
      </c>
      <c r="J120" s="149">
        <f t="shared" si="84"/>
        <v>6.6400000000000001E-3</v>
      </c>
      <c r="K120" s="223"/>
      <c r="L120" s="225">
        <v>6.6400000000000001E-3</v>
      </c>
      <c r="M120" s="149">
        <f t="shared" si="85"/>
        <v>1.8184400000000001</v>
      </c>
      <c r="N120" s="223"/>
      <c r="O120" s="225">
        <v>1.8184400000000001</v>
      </c>
      <c r="P120" s="149">
        <f t="shared" si="86"/>
        <v>0.10048</v>
      </c>
      <c r="Q120" s="223"/>
      <c r="R120" s="225">
        <v>0.10048</v>
      </c>
    </row>
    <row r="121" spans="1:18" s="51" customFormat="1" ht="21.6" customHeight="1" x14ac:dyDescent="0.3">
      <c r="A121" s="118" t="s">
        <v>65</v>
      </c>
      <c r="B121" s="54" t="s">
        <v>66</v>
      </c>
      <c r="C121" s="2" t="s">
        <v>27</v>
      </c>
      <c r="D121" s="149">
        <f t="shared" si="81"/>
        <v>9.5723699999999994</v>
      </c>
      <c r="E121" s="34"/>
      <c r="F121" s="222">
        <f t="shared" si="82"/>
        <v>9.5723699999999994</v>
      </c>
      <c r="G121" s="149">
        <f t="shared" si="83"/>
        <v>7.17638</v>
      </c>
      <c r="H121" s="223"/>
      <c r="I121" s="224">
        <v>7.17638</v>
      </c>
      <c r="J121" s="149">
        <f t="shared" si="84"/>
        <v>8.26E-3</v>
      </c>
      <c r="K121" s="223"/>
      <c r="L121" s="225">
        <v>8.26E-3</v>
      </c>
      <c r="M121" s="149">
        <f t="shared" si="85"/>
        <v>2.2627100000000002</v>
      </c>
      <c r="N121" s="223"/>
      <c r="O121" s="225">
        <v>2.2627100000000002</v>
      </c>
      <c r="P121" s="149">
        <f t="shared" si="86"/>
        <v>0.12501999999999999</v>
      </c>
      <c r="Q121" s="223"/>
      <c r="R121" s="225">
        <v>0.12501999999999999</v>
      </c>
    </row>
    <row r="122" spans="1:18" s="51" customFormat="1" ht="21.6" customHeight="1" x14ac:dyDescent="0.3">
      <c r="A122" s="118">
        <v>2</v>
      </c>
      <c r="B122" s="55" t="s">
        <v>67</v>
      </c>
      <c r="C122" s="2" t="s">
        <v>27</v>
      </c>
      <c r="D122" s="149">
        <f t="shared" si="81"/>
        <v>138.46862999999999</v>
      </c>
      <c r="E122" s="34"/>
      <c r="F122" s="222">
        <f t="shared" si="82"/>
        <v>138.46862999999999</v>
      </c>
      <c r="G122" s="149">
        <f>H122+I122</f>
        <v>103.80948000000001</v>
      </c>
      <c r="H122" s="223"/>
      <c r="I122" s="224">
        <f>I123+I124+I125</f>
        <v>103.80948000000001</v>
      </c>
      <c r="J122" s="149">
        <f t="shared" si="84"/>
        <v>0.11949</v>
      </c>
      <c r="K122" s="223"/>
      <c r="L122" s="224">
        <f>L123+L124+L125</f>
        <v>0.11949</v>
      </c>
      <c r="M122" s="149">
        <f t="shared" si="85"/>
        <v>32.73113</v>
      </c>
      <c r="N122" s="223"/>
      <c r="O122" s="224">
        <f>O123+O124+O125</f>
        <v>32.73113</v>
      </c>
      <c r="P122" s="149">
        <f t="shared" si="86"/>
        <v>1.80853</v>
      </c>
      <c r="Q122" s="223"/>
      <c r="R122" s="224">
        <f>R123+R124+R125</f>
        <v>1.80853</v>
      </c>
    </row>
    <row r="123" spans="1:18" s="51" customFormat="1" ht="21.6" customHeight="1" x14ac:dyDescent="0.3">
      <c r="A123" s="118" t="s">
        <v>68</v>
      </c>
      <c r="B123" s="54" t="s">
        <v>63</v>
      </c>
      <c r="C123" s="2" t="s">
        <v>27</v>
      </c>
      <c r="D123" s="149">
        <f t="shared" si="81"/>
        <v>105.62261000000001</v>
      </c>
      <c r="E123" s="34"/>
      <c r="F123" s="222">
        <f t="shared" si="82"/>
        <v>105.62261000000001</v>
      </c>
      <c r="G123" s="149">
        <f t="shared" si="83"/>
        <v>79.184920000000005</v>
      </c>
      <c r="H123" s="223"/>
      <c r="I123" s="224">
        <v>79.184920000000005</v>
      </c>
      <c r="J123" s="149">
        <f t="shared" si="84"/>
        <v>9.1149999999999995E-2</v>
      </c>
      <c r="K123" s="223"/>
      <c r="L123" s="225">
        <v>9.1149999999999995E-2</v>
      </c>
      <c r="M123" s="149">
        <f t="shared" si="85"/>
        <v>24.967009999999998</v>
      </c>
      <c r="N123" s="223"/>
      <c r="O123" s="225">
        <v>24.967009999999998</v>
      </c>
      <c r="P123" s="149">
        <f t="shared" si="86"/>
        <v>1.3795299999999999</v>
      </c>
      <c r="Q123" s="223"/>
      <c r="R123" s="225">
        <v>1.3795299999999999</v>
      </c>
    </row>
    <row r="124" spans="1:18" s="51" customFormat="1" ht="29.4" customHeight="1" x14ac:dyDescent="0.3">
      <c r="A124" s="118" t="s">
        <v>69</v>
      </c>
      <c r="B124" s="54" t="s">
        <v>55</v>
      </c>
      <c r="C124" s="2" t="s">
        <v>27</v>
      </c>
      <c r="D124" s="149">
        <f t="shared" si="81"/>
        <v>23.236970000000003</v>
      </c>
      <c r="E124" s="34"/>
      <c r="F124" s="222">
        <f t="shared" si="82"/>
        <v>23.236970000000003</v>
      </c>
      <c r="G124" s="149">
        <f t="shared" si="83"/>
        <v>17.420680000000001</v>
      </c>
      <c r="H124" s="223"/>
      <c r="I124" s="224">
        <v>17.420680000000001</v>
      </c>
      <c r="J124" s="149">
        <f t="shared" si="84"/>
        <v>2.0049999999999998E-2</v>
      </c>
      <c r="K124" s="223"/>
      <c r="L124" s="225">
        <v>2.0049999999999998E-2</v>
      </c>
      <c r="M124" s="149">
        <f t="shared" si="85"/>
        <v>5.4927400000000004</v>
      </c>
      <c r="N124" s="223"/>
      <c r="O124" s="225">
        <v>5.4927400000000004</v>
      </c>
      <c r="P124" s="149">
        <f t="shared" si="86"/>
        <v>0.30349999999999999</v>
      </c>
      <c r="Q124" s="223"/>
      <c r="R124" s="225">
        <v>0.30349999999999999</v>
      </c>
    </row>
    <row r="125" spans="1:18" s="51" customFormat="1" ht="21.6" customHeight="1" x14ac:dyDescent="0.3">
      <c r="A125" s="118" t="s">
        <v>70</v>
      </c>
      <c r="B125" s="54" t="s">
        <v>66</v>
      </c>
      <c r="C125" s="2" t="s">
        <v>27</v>
      </c>
      <c r="D125" s="149">
        <f t="shared" si="81"/>
        <v>9.6090499999999999</v>
      </c>
      <c r="E125" s="34"/>
      <c r="F125" s="222">
        <f t="shared" si="82"/>
        <v>9.6090499999999999</v>
      </c>
      <c r="G125" s="149">
        <f t="shared" si="83"/>
        <v>7.2038799999999998</v>
      </c>
      <c r="H125" s="223"/>
      <c r="I125" s="224">
        <v>7.2038799999999998</v>
      </c>
      <c r="J125" s="149">
        <f t="shared" si="84"/>
        <v>8.2900000000000005E-3</v>
      </c>
      <c r="K125" s="223"/>
      <c r="L125" s="225">
        <v>8.2900000000000005E-3</v>
      </c>
      <c r="M125" s="149">
        <f t="shared" si="85"/>
        <v>2.2713800000000002</v>
      </c>
      <c r="N125" s="223"/>
      <c r="O125" s="225">
        <v>2.2713800000000002</v>
      </c>
      <c r="P125" s="149">
        <f t="shared" si="86"/>
        <v>0.1255</v>
      </c>
      <c r="Q125" s="223"/>
      <c r="R125" s="225">
        <v>0.1255</v>
      </c>
    </row>
    <row r="126" spans="1:18" s="51" customFormat="1" ht="21.6" customHeight="1" x14ac:dyDescent="0.3">
      <c r="A126" s="118" t="s">
        <v>71</v>
      </c>
      <c r="B126" s="56" t="s">
        <v>72</v>
      </c>
      <c r="C126" s="2" t="s">
        <v>27</v>
      </c>
      <c r="D126" s="149">
        <f t="shared" si="81"/>
        <v>0</v>
      </c>
      <c r="E126" s="34"/>
      <c r="F126" s="222">
        <f t="shared" si="82"/>
        <v>0</v>
      </c>
      <c r="G126" s="149">
        <f t="shared" si="83"/>
        <v>0</v>
      </c>
      <c r="H126" s="223"/>
      <c r="I126" s="224">
        <v>0</v>
      </c>
      <c r="J126" s="149">
        <f t="shared" si="84"/>
        <v>0</v>
      </c>
      <c r="K126" s="223"/>
      <c r="L126" s="225">
        <v>0</v>
      </c>
      <c r="M126" s="149">
        <f t="shared" si="85"/>
        <v>0</v>
      </c>
      <c r="N126" s="223"/>
      <c r="O126" s="225">
        <v>0</v>
      </c>
      <c r="P126" s="149">
        <f t="shared" si="86"/>
        <v>0</v>
      </c>
      <c r="Q126" s="223"/>
      <c r="R126" s="225">
        <v>0</v>
      </c>
    </row>
    <row r="127" spans="1:18" s="51" customFormat="1" ht="21.6" customHeight="1" x14ac:dyDescent="0.3">
      <c r="A127" s="118" t="s">
        <v>20</v>
      </c>
      <c r="B127" s="57" t="s">
        <v>63</v>
      </c>
      <c r="C127" s="2" t="s">
        <v>27</v>
      </c>
      <c r="D127" s="149">
        <f t="shared" si="81"/>
        <v>0</v>
      </c>
      <c r="E127" s="34"/>
      <c r="F127" s="222">
        <f t="shared" si="82"/>
        <v>0</v>
      </c>
      <c r="G127" s="149">
        <f t="shared" si="83"/>
        <v>0</v>
      </c>
      <c r="H127" s="223"/>
      <c r="I127" s="224">
        <v>0</v>
      </c>
      <c r="J127" s="149">
        <f t="shared" si="84"/>
        <v>0</v>
      </c>
      <c r="K127" s="223"/>
      <c r="L127" s="225">
        <v>0</v>
      </c>
      <c r="M127" s="149">
        <f t="shared" si="85"/>
        <v>0</v>
      </c>
      <c r="N127" s="223"/>
      <c r="O127" s="225">
        <v>0</v>
      </c>
      <c r="P127" s="149">
        <f t="shared" si="86"/>
        <v>0</v>
      </c>
      <c r="Q127" s="223"/>
      <c r="R127" s="225">
        <v>0</v>
      </c>
    </row>
    <row r="128" spans="1:18" s="51" customFormat="1" ht="33" customHeight="1" x14ac:dyDescent="0.3">
      <c r="A128" s="118" t="s">
        <v>73</v>
      </c>
      <c r="B128" s="57" t="s">
        <v>55</v>
      </c>
      <c r="C128" s="2" t="s">
        <v>27</v>
      </c>
      <c r="D128" s="149">
        <f t="shared" si="81"/>
        <v>0</v>
      </c>
      <c r="E128" s="34"/>
      <c r="F128" s="222">
        <f t="shared" si="82"/>
        <v>0</v>
      </c>
      <c r="G128" s="149">
        <f>H128+I128</f>
        <v>0</v>
      </c>
      <c r="H128" s="223"/>
      <c r="I128" s="224">
        <v>0</v>
      </c>
      <c r="J128" s="149">
        <f t="shared" si="84"/>
        <v>0</v>
      </c>
      <c r="K128" s="223"/>
      <c r="L128" s="225">
        <v>0</v>
      </c>
      <c r="M128" s="149">
        <f t="shared" si="85"/>
        <v>0</v>
      </c>
      <c r="N128" s="223"/>
      <c r="O128" s="225">
        <v>0</v>
      </c>
      <c r="P128" s="149">
        <f t="shared" si="86"/>
        <v>0</v>
      </c>
      <c r="Q128" s="223"/>
      <c r="R128" s="225">
        <v>0</v>
      </c>
    </row>
    <row r="129" spans="1:18" s="51" customFormat="1" ht="22.8" customHeight="1" x14ac:dyDescent="0.3">
      <c r="A129" s="118" t="s">
        <v>74</v>
      </c>
      <c r="B129" s="58" t="s">
        <v>108</v>
      </c>
      <c r="C129" s="2" t="s">
        <v>27</v>
      </c>
      <c r="D129" s="149">
        <f>E129+F129</f>
        <v>0</v>
      </c>
      <c r="E129" s="34"/>
      <c r="F129" s="222">
        <f t="shared" si="82"/>
        <v>0</v>
      </c>
      <c r="G129" s="149">
        <f t="shared" ref="G129:G131" si="87">H129+I129</f>
        <v>0</v>
      </c>
      <c r="H129" s="223"/>
      <c r="I129" s="224">
        <v>0</v>
      </c>
      <c r="J129" s="149">
        <f t="shared" si="84"/>
        <v>0</v>
      </c>
      <c r="K129" s="223"/>
      <c r="L129" s="225">
        <v>0</v>
      </c>
      <c r="M129" s="149">
        <f t="shared" si="85"/>
        <v>0</v>
      </c>
      <c r="N129" s="223"/>
      <c r="O129" s="225">
        <v>0</v>
      </c>
      <c r="P129" s="149">
        <f t="shared" si="86"/>
        <v>0</v>
      </c>
      <c r="Q129" s="223"/>
      <c r="R129" s="225">
        <v>0</v>
      </c>
    </row>
    <row r="130" spans="1:18" s="51" customFormat="1" ht="22.8" customHeight="1" x14ac:dyDescent="0.3">
      <c r="A130" s="118" t="s">
        <v>24</v>
      </c>
      <c r="B130" s="55" t="s">
        <v>120</v>
      </c>
      <c r="C130" s="2" t="s">
        <v>27</v>
      </c>
      <c r="D130" s="149">
        <f t="shared" si="81"/>
        <v>0</v>
      </c>
      <c r="E130" s="34"/>
      <c r="F130" s="222">
        <f t="shared" si="82"/>
        <v>0</v>
      </c>
      <c r="G130" s="149">
        <f t="shared" si="87"/>
        <v>0</v>
      </c>
      <c r="H130" s="223"/>
      <c r="I130" s="224">
        <v>0</v>
      </c>
      <c r="J130" s="149">
        <f t="shared" si="84"/>
        <v>0</v>
      </c>
      <c r="K130" s="223"/>
      <c r="L130" s="225">
        <v>0</v>
      </c>
      <c r="M130" s="149">
        <f t="shared" si="85"/>
        <v>0</v>
      </c>
      <c r="N130" s="223"/>
      <c r="O130" s="225">
        <v>0</v>
      </c>
      <c r="P130" s="149">
        <f t="shared" si="86"/>
        <v>0</v>
      </c>
      <c r="Q130" s="223"/>
      <c r="R130" s="225">
        <v>0</v>
      </c>
    </row>
    <row r="131" spans="1:18" s="51" customFormat="1" ht="22.8" customHeight="1" x14ac:dyDescent="0.3">
      <c r="A131" s="118" t="s">
        <v>76</v>
      </c>
      <c r="B131" s="55" t="s">
        <v>77</v>
      </c>
      <c r="C131" s="2" t="s">
        <v>27</v>
      </c>
      <c r="D131" s="149">
        <f t="shared" si="81"/>
        <v>0</v>
      </c>
      <c r="E131" s="34"/>
      <c r="F131" s="222">
        <f t="shared" si="82"/>
        <v>0</v>
      </c>
      <c r="G131" s="149">
        <f t="shared" si="87"/>
        <v>0</v>
      </c>
      <c r="H131" s="223"/>
      <c r="I131" s="224">
        <v>0</v>
      </c>
      <c r="J131" s="149">
        <f t="shared" si="84"/>
        <v>0</v>
      </c>
      <c r="K131" s="223"/>
      <c r="L131" s="225">
        <v>0</v>
      </c>
      <c r="M131" s="149">
        <f t="shared" si="85"/>
        <v>0</v>
      </c>
      <c r="N131" s="223"/>
      <c r="O131" s="225">
        <v>0</v>
      </c>
      <c r="P131" s="149">
        <f t="shared" si="86"/>
        <v>0</v>
      </c>
      <c r="Q131" s="223"/>
      <c r="R131" s="225">
        <v>0</v>
      </c>
    </row>
    <row r="132" spans="1:18" s="51" customFormat="1" ht="22.8" customHeight="1" x14ac:dyDescent="0.3">
      <c r="A132" s="118" t="s">
        <v>78</v>
      </c>
      <c r="B132" s="55" t="s">
        <v>110</v>
      </c>
      <c r="C132" s="2" t="s">
        <v>27</v>
      </c>
      <c r="D132" s="231">
        <f>E132+F132</f>
        <v>1885.89644</v>
      </c>
      <c r="E132" s="34"/>
      <c r="F132" s="198">
        <f>F131+F130+F126+F122+F111</f>
        <v>1885.89644</v>
      </c>
      <c r="G132" s="232">
        <f>H132+I132</f>
        <v>1413.8502100000001</v>
      </c>
      <c r="H132" s="223"/>
      <c r="I132" s="198">
        <f>I131+I130+I126+I122+I111</f>
        <v>1413.8502100000001</v>
      </c>
      <c r="J132" s="232">
        <f>K132+L132</f>
        <v>1.6275300000000001</v>
      </c>
      <c r="K132" s="223"/>
      <c r="L132" s="197">
        <f>L131+L130+L126+L122+L111</f>
        <v>1.6275300000000001</v>
      </c>
      <c r="M132" s="232">
        <f>N132+O132</f>
        <v>445.78715</v>
      </c>
      <c r="N132" s="223"/>
      <c r="O132" s="197">
        <f>O131+O130+O126+O122+O111</f>
        <v>445.78715</v>
      </c>
      <c r="P132" s="232">
        <f>Q132+R132</f>
        <v>24.631550000000004</v>
      </c>
      <c r="Q132" s="223"/>
      <c r="R132" s="196">
        <f>R131+R130+R126+R122+R111</f>
        <v>24.631550000000004</v>
      </c>
    </row>
    <row r="133" spans="1:18" s="51" customFormat="1" ht="22.8" customHeight="1" x14ac:dyDescent="0.3">
      <c r="A133" s="118" t="s">
        <v>80</v>
      </c>
      <c r="B133" s="55" t="s">
        <v>81</v>
      </c>
      <c r="C133" s="2" t="s">
        <v>27</v>
      </c>
      <c r="D133" s="149">
        <f t="shared" ref="D133" si="88">E133+F133</f>
        <v>0</v>
      </c>
      <c r="E133" s="34"/>
      <c r="F133" s="153">
        <f t="shared" ref="F133:G133" si="89">G133+H133</f>
        <v>0</v>
      </c>
      <c r="G133" s="149">
        <f t="shared" si="89"/>
        <v>0</v>
      </c>
      <c r="H133" s="223"/>
      <c r="I133" s="153">
        <f t="shared" ref="I133:J133" si="90">J133+K133</f>
        <v>0</v>
      </c>
      <c r="J133" s="149">
        <f t="shared" si="90"/>
        <v>0</v>
      </c>
      <c r="K133" s="223"/>
      <c r="L133" s="153">
        <f t="shared" ref="L133:M133" si="91">M133+N133</f>
        <v>0</v>
      </c>
      <c r="M133" s="149">
        <f t="shared" si="91"/>
        <v>0</v>
      </c>
      <c r="N133" s="223"/>
      <c r="O133" s="153">
        <f t="shared" ref="O133:P133" si="92">P133+Q133</f>
        <v>0</v>
      </c>
      <c r="P133" s="149">
        <f t="shared" si="92"/>
        <v>0</v>
      </c>
      <c r="Q133" s="223"/>
      <c r="R133" s="188">
        <f t="shared" ref="R133" si="93">S133+T133</f>
        <v>0</v>
      </c>
    </row>
    <row r="134" spans="1:18" s="51" customFormat="1" ht="22.8" customHeight="1" x14ac:dyDescent="0.3">
      <c r="A134" s="118" t="s">
        <v>82</v>
      </c>
      <c r="B134" s="55" t="s">
        <v>121</v>
      </c>
      <c r="C134" s="2" t="s">
        <v>27</v>
      </c>
      <c r="D134" s="232">
        <f>D135+D136+D137+D138+D139</f>
        <v>45.99747414634146</v>
      </c>
      <c r="E134" s="223"/>
      <c r="F134" s="233">
        <f t="shared" ref="F134:R134" si="94">F135+F136+F137+F138+F139</f>
        <v>45.99747414634146</v>
      </c>
      <c r="G134" s="232">
        <f t="shared" si="94"/>
        <v>34.484151463414634</v>
      </c>
      <c r="H134" s="223"/>
      <c r="I134" s="233">
        <f t="shared" si="94"/>
        <v>34.484151463414634</v>
      </c>
      <c r="J134" s="234">
        <f t="shared" si="94"/>
        <v>3.969585365853659E-2</v>
      </c>
      <c r="K134" s="223"/>
      <c r="L134" s="235">
        <f t="shared" si="94"/>
        <v>3.969585365853659E-2</v>
      </c>
      <c r="M134" s="234">
        <f t="shared" si="94"/>
        <v>10.872857317073171</v>
      </c>
      <c r="N134" s="223"/>
      <c r="O134" s="235">
        <f t="shared" si="94"/>
        <v>10.872857317073171</v>
      </c>
      <c r="P134" s="234">
        <f t="shared" si="94"/>
        <v>0.60076951219512198</v>
      </c>
      <c r="Q134" s="223"/>
      <c r="R134" s="235">
        <f t="shared" si="94"/>
        <v>0.60076951219512198</v>
      </c>
    </row>
    <row r="135" spans="1:18" s="51" customFormat="1" ht="22.8" customHeight="1" x14ac:dyDescent="0.3">
      <c r="A135" s="118" t="s">
        <v>84</v>
      </c>
      <c r="B135" s="54" t="s">
        <v>85</v>
      </c>
      <c r="C135" s="2" t="s">
        <v>27</v>
      </c>
      <c r="D135" s="149">
        <f>E135+F135</f>
        <v>8.2795453463414574</v>
      </c>
      <c r="E135" s="150"/>
      <c r="F135" s="153">
        <f>(F139+F138)/(100%-18%)-(F139+F138)</f>
        <v>8.2795453463414574</v>
      </c>
      <c r="G135" s="149">
        <f t="shared" ref="G135:G138" si="95">H135+I135</f>
        <v>6.2071472634146332</v>
      </c>
      <c r="H135" s="223"/>
      <c r="I135" s="153">
        <f>(I139+I138)/(100%-18%)-(I139+I138)</f>
        <v>6.2071472634146332</v>
      </c>
      <c r="J135" s="149">
        <f t="shared" ref="J135:J139" si="96">K135+L135</f>
        <v>7.1452536585365836E-3</v>
      </c>
      <c r="K135" s="223"/>
      <c r="L135" s="153">
        <f>(L139+L138)/(100%-18%)-(L139+L138)</f>
        <v>7.1452536585365836E-3</v>
      </c>
      <c r="M135" s="149">
        <f t="shared" ref="M135:M139" si="97">N135+O135</f>
        <v>1.9571143170731702</v>
      </c>
      <c r="N135" s="223"/>
      <c r="O135" s="153">
        <f>(O139+O138)/(100%-18%)-(O139+O138)</f>
        <v>1.9571143170731702</v>
      </c>
      <c r="P135" s="149">
        <f t="shared" ref="P135:P139" si="98">Q135+R135</f>
        <v>0.10813851219512188</v>
      </c>
      <c r="Q135" s="223"/>
      <c r="R135" s="200">
        <f>(R139+R138)/(100%-18%)-(R139+R138)</f>
        <v>0.10813851219512188</v>
      </c>
    </row>
    <row r="136" spans="1:18" s="51" customFormat="1" ht="24" customHeight="1" x14ac:dyDescent="0.3">
      <c r="A136" s="118" t="s">
        <v>86</v>
      </c>
      <c r="B136" s="54" t="s">
        <v>113</v>
      </c>
      <c r="C136" s="2" t="s">
        <v>27</v>
      </c>
      <c r="D136" s="149">
        <f t="shared" ref="D136:D139" si="99">E136+F136</f>
        <v>0</v>
      </c>
      <c r="E136" s="150"/>
      <c r="F136" s="153">
        <v>0</v>
      </c>
      <c r="G136" s="149">
        <f t="shared" si="95"/>
        <v>0</v>
      </c>
      <c r="H136" s="150"/>
      <c r="I136" s="153">
        <v>0</v>
      </c>
      <c r="J136" s="149">
        <f t="shared" si="96"/>
        <v>0</v>
      </c>
      <c r="K136" s="150"/>
      <c r="L136" s="153">
        <v>0</v>
      </c>
      <c r="M136" s="149">
        <f t="shared" si="97"/>
        <v>0</v>
      </c>
      <c r="N136" s="150"/>
      <c r="O136" s="153">
        <v>0</v>
      </c>
      <c r="P136" s="149">
        <f t="shared" si="98"/>
        <v>0</v>
      </c>
      <c r="Q136" s="150"/>
      <c r="R136" s="200">
        <v>0</v>
      </c>
    </row>
    <row r="137" spans="1:18" s="51" customFormat="1" ht="24" customHeight="1" x14ac:dyDescent="0.3">
      <c r="A137" s="118" t="s">
        <v>88</v>
      </c>
      <c r="B137" s="54" t="s">
        <v>114</v>
      </c>
      <c r="C137" s="2" t="s">
        <v>27</v>
      </c>
      <c r="D137" s="149">
        <f t="shared" si="99"/>
        <v>0</v>
      </c>
      <c r="E137" s="150"/>
      <c r="F137" s="153">
        <v>0</v>
      </c>
      <c r="G137" s="149">
        <f t="shared" si="95"/>
        <v>0</v>
      </c>
      <c r="H137" s="150"/>
      <c r="I137" s="153">
        <v>0</v>
      </c>
      <c r="J137" s="149">
        <f t="shared" si="96"/>
        <v>0</v>
      </c>
      <c r="K137" s="150"/>
      <c r="L137" s="153">
        <v>0</v>
      </c>
      <c r="M137" s="149">
        <f t="shared" si="97"/>
        <v>0</v>
      </c>
      <c r="N137" s="150"/>
      <c r="O137" s="153">
        <v>0</v>
      </c>
      <c r="P137" s="149">
        <f t="shared" si="98"/>
        <v>0</v>
      </c>
      <c r="Q137" s="150"/>
      <c r="R137" s="200">
        <v>0</v>
      </c>
    </row>
    <row r="138" spans="1:18" s="51" customFormat="1" ht="24" customHeight="1" x14ac:dyDescent="0.3">
      <c r="A138" s="118" t="s">
        <v>90</v>
      </c>
      <c r="B138" s="54" t="s">
        <v>91</v>
      </c>
      <c r="C138" s="2" t="s">
        <v>27</v>
      </c>
      <c r="D138" s="149">
        <f t="shared" si="99"/>
        <v>0</v>
      </c>
      <c r="E138" s="150"/>
      <c r="F138" s="153">
        <v>0</v>
      </c>
      <c r="G138" s="149">
        <f t="shared" si="95"/>
        <v>0</v>
      </c>
      <c r="H138" s="150"/>
      <c r="I138" s="153">
        <v>0</v>
      </c>
      <c r="J138" s="149">
        <f t="shared" si="96"/>
        <v>0</v>
      </c>
      <c r="K138" s="150"/>
      <c r="L138" s="153">
        <v>0</v>
      </c>
      <c r="M138" s="149">
        <f t="shared" si="97"/>
        <v>0</v>
      </c>
      <c r="N138" s="150"/>
      <c r="O138" s="153">
        <v>0</v>
      </c>
      <c r="P138" s="149">
        <f>Q138+R138</f>
        <v>0</v>
      </c>
      <c r="Q138" s="150"/>
      <c r="R138" s="200">
        <v>0</v>
      </c>
    </row>
    <row r="139" spans="1:18" s="51" customFormat="1" ht="24" customHeight="1" x14ac:dyDescent="0.3">
      <c r="A139" s="118" t="s">
        <v>92</v>
      </c>
      <c r="B139" s="54" t="s">
        <v>93</v>
      </c>
      <c r="C139" s="2" t="s">
        <v>27</v>
      </c>
      <c r="D139" s="149">
        <f t="shared" si="99"/>
        <v>37.717928800000003</v>
      </c>
      <c r="E139" s="150"/>
      <c r="F139" s="201">
        <f>F132*0.02</f>
        <v>37.717928800000003</v>
      </c>
      <c r="G139" s="149">
        <f>H139+I139</f>
        <v>28.2770042</v>
      </c>
      <c r="H139" s="223"/>
      <c r="I139" s="201">
        <f>I132*0.02</f>
        <v>28.2770042</v>
      </c>
      <c r="J139" s="149">
        <f t="shared" si="96"/>
        <v>3.2550600000000006E-2</v>
      </c>
      <c r="K139" s="223"/>
      <c r="L139" s="201">
        <f>L132*0.02</f>
        <v>3.2550600000000006E-2</v>
      </c>
      <c r="M139" s="149">
        <f t="shared" si="97"/>
        <v>8.9157430000000009</v>
      </c>
      <c r="N139" s="223"/>
      <c r="O139" s="201">
        <f>O132*0.02</f>
        <v>8.9157430000000009</v>
      </c>
      <c r="P139" s="149">
        <f t="shared" si="98"/>
        <v>0.4926310000000001</v>
      </c>
      <c r="Q139" s="223"/>
      <c r="R139" s="236">
        <f>R132*0.02</f>
        <v>0.4926310000000001</v>
      </c>
    </row>
    <row r="140" spans="1:18" s="51" customFormat="1" ht="35.4" customHeight="1" thickBot="1" x14ac:dyDescent="0.35">
      <c r="A140" s="118" t="s">
        <v>94</v>
      </c>
      <c r="B140" s="59" t="s">
        <v>122</v>
      </c>
      <c r="C140" s="14" t="s">
        <v>27</v>
      </c>
      <c r="D140" s="237">
        <f>D132+D133+D134</f>
        <v>1931.8939141463416</v>
      </c>
      <c r="E140" s="238"/>
      <c r="F140" s="239">
        <f>F132+F133+F134</f>
        <v>1931.8939141463416</v>
      </c>
      <c r="G140" s="237">
        <f t="shared" ref="G140:P140" si="100">G132+G133+G134</f>
        <v>1448.3343614634148</v>
      </c>
      <c r="H140" s="238"/>
      <c r="I140" s="240">
        <f t="shared" ref="I140" si="101">I132+I133+I134</f>
        <v>1448.3343614634148</v>
      </c>
      <c r="J140" s="241">
        <f>J132+J133+J134</f>
        <v>1.6672258536585367</v>
      </c>
      <c r="K140" s="238"/>
      <c r="L140" s="242">
        <f t="shared" ref="L140" si="102">L132+L133+L134</f>
        <v>1.6672258536585367</v>
      </c>
      <c r="M140" s="241">
        <f t="shared" si="100"/>
        <v>456.66000731707317</v>
      </c>
      <c r="N140" s="238"/>
      <c r="O140" s="242">
        <f t="shared" ref="O140" si="103">O132+O133+O134</f>
        <v>456.66000731707317</v>
      </c>
      <c r="P140" s="241">
        <f t="shared" si="100"/>
        <v>25.232319512195126</v>
      </c>
      <c r="Q140" s="238"/>
      <c r="R140" s="242">
        <f t="shared" ref="R140" si="104">R132+R133+R134</f>
        <v>25.232319512195126</v>
      </c>
    </row>
    <row r="141" spans="1:18" s="51" customFormat="1" ht="35.4" customHeight="1" x14ac:dyDescent="0.3">
      <c r="A141" s="119" t="s">
        <v>131</v>
      </c>
      <c r="B141" s="60" t="s">
        <v>150</v>
      </c>
      <c r="C141" s="48" t="s">
        <v>133</v>
      </c>
      <c r="D141" s="208" t="s">
        <v>129</v>
      </c>
      <c r="E141" s="207" t="s">
        <v>129</v>
      </c>
      <c r="F141" s="205" t="s">
        <v>129</v>
      </c>
      <c r="G141" s="208" t="s">
        <v>129</v>
      </c>
      <c r="H141" s="207" t="s">
        <v>129</v>
      </c>
      <c r="I141" s="205" t="s">
        <v>129</v>
      </c>
      <c r="J141" s="208" t="s">
        <v>129</v>
      </c>
      <c r="K141" s="207" t="s">
        <v>129</v>
      </c>
      <c r="L141" s="205" t="s">
        <v>129</v>
      </c>
      <c r="M141" s="208" t="s">
        <v>129</v>
      </c>
      <c r="N141" s="207" t="s">
        <v>129</v>
      </c>
      <c r="O141" s="205" t="s">
        <v>129</v>
      </c>
      <c r="P141" s="208" t="s">
        <v>129</v>
      </c>
      <c r="Q141" s="207" t="s">
        <v>129</v>
      </c>
      <c r="R141" s="205" t="s">
        <v>129</v>
      </c>
    </row>
    <row r="142" spans="1:18" s="51" customFormat="1" ht="25.8" customHeight="1" x14ac:dyDescent="0.3">
      <c r="A142" s="120" t="s">
        <v>134</v>
      </c>
      <c r="B142" s="41" t="s">
        <v>135</v>
      </c>
      <c r="C142" s="40" t="s">
        <v>136</v>
      </c>
      <c r="D142" s="243" t="s">
        <v>129</v>
      </c>
      <c r="E142" s="166" t="s">
        <v>129</v>
      </c>
      <c r="F142" s="244" t="s">
        <v>129</v>
      </c>
      <c r="G142" s="243" t="s">
        <v>129</v>
      </c>
      <c r="H142" s="166" t="s">
        <v>129</v>
      </c>
      <c r="I142" s="167" t="s">
        <v>129</v>
      </c>
      <c r="J142" s="243" t="s">
        <v>129</v>
      </c>
      <c r="K142" s="166" t="s">
        <v>129</v>
      </c>
      <c r="L142" s="167" t="s">
        <v>129</v>
      </c>
      <c r="M142" s="243" t="s">
        <v>129</v>
      </c>
      <c r="N142" s="166" t="s">
        <v>129</v>
      </c>
      <c r="O142" s="167" t="s">
        <v>129</v>
      </c>
      <c r="P142" s="245" t="s">
        <v>129</v>
      </c>
      <c r="Q142" s="166" t="s">
        <v>129</v>
      </c>
      <c r="R142" s="167" t="s">
        <v>129</v>
      </c>
    </row>
    <row r="143" spans="1:18" s="51" customFormat="1" ht="35.4" customHeight="1" x14ac:dyDescent="0.3">
      <c r="A143" s="120" t="s">
        <v>137</v>
      </c>
      <c r="B143" s="41" t="s">
        <v>144</v>
      </c>
      <c r="C143" s="40" t="s">
        <v>138</v>
      </c>
      <c r="D143" s="165">
        <f>F143</f>
        <v>63879.264772073511</v>
      </c>
      <c r="E143" s="166" t="s">
        <v>129</v>
      </c>
      <c r="F143" s="167">
        <f>F140/F11*1000+0.01</f>
        <v>63879.264772073511</v>
      </c>
      <c r="G143" s="165">
        <f>I143</f>
        <v>63879.255566683496</v>
      </c>
      <c r="H143" s="166" t="s">
        <v>129</v>
      </c>
      <c r="I143" s="167">
        <f>I140/I11*1000</f>
        <v>63879.255566683496</v>
      </c>
      <c r="J143" s="165">
        <f>L143</f>
        <v>63879.255197645085</v>
      </c>
      <c r="K143" s="166" t="s">
        <v>129</v>
      </c>
      <c r="L143" s="167">
        <f>L140/L11*1000+0.87</f>
        <v>63879.255197645085</v>
      </c>
      <c r="M143" s="165">
        <f>O143</f>
        <v>63879.263485490315</v>
      </c>
      <c r="N143" s="166" t="s">
        <v>129</v>
      </c>
      <c r="O143" s="167">
        <f>O140/O11*1000+0.01</f>
        <v>63879.263485490315</v>
      </c>
      <c r="P143" s="165">
        <f>R143</f>
        <v>63879.259904291452</v>
      </c>
      <c r="Q143" s="166" t="s">
        <v>129</v>
      </c>
      <c r="R143" s="167">
        <f>R140/R11*1000-0.03</f>
        <v>63879.259904291452</v>
      </c>
    </row>
    <row r="144" spans="1:18" s="51" customFormat="1" ht="35.4" customHeight="1" thickBot="1" x14ac:dyDescent="0.35">
      <c r="A144" s="121" t="s">
        <v>139</v>
      </c>
      <c r="B144" s="42" t="s">
        <v>146</v>
      </c>
      <c r="C144" s="43" t="s">
        <v>138</v>
      </c>
      <c r="D144" s="168">
        <f t="shared" ref="D144:R144" si="105">IFERROR(D143/12,"х")</f>
        <v>5323.2720643394596</v>
      </c>
      <c r="E144" s="169" t="str">
        <f t="shared" si="105"/>
        <v>х</v>
      </c>
      <c r="F144" s="170">
        <f>IFERROR(F143/12,"х")</f>
        <v>5323.2720643394596</v>
      </c>
      <c r="G144" s="168">
        <f t="shared" si="105"/>
        <v>5323.271297223625</v>
      </c>
      <c r="H144" s="169" t="str">
        <f t="shared" si="105"/>
        <v>х</v>
      </c>
      <c r="I144" s="170">
        <f t="shared" si="105"/>
        <v>5323.271297223625</v>
      </c>
      <c r="J144" s="168">
        <f t="shared" si="105"/>
        <v>5323.2712664704241</v>
      </c>
      <c r="K144" s="169" t="str">
        <f t="shared" si="105"/>
        <v>х</v>
      </c>
      <c r="L144" s="170">
        <f t="shared" si="105"/>
        <v>5323.2712664704241</v>
      </c>
      <c r="M144" s="168">
        <f t="shared" si="105"/>
        <v>5323.2719571241932</v>
      </c>
      <c r="N144" s="169" t="str">
        <f t="shared" si="105"/>
        <v>х</v>
      </c>
      <c r="O144" s="170">
        <f t="shared" si="105"/>
        <v>5323.2719571241932</v>
      </c>
      <c r="P144" s="168">
        <f t="shared" si="105"/>
        <v>5323.2716586909546</v>
      </c>
      <c r="Q144" s="169" t="str">
        <f t="shared" si="105"/>
        <v>х</v>
      </c>
      <c r="R144" s="170">
        <f t="shared" si="105"/>
        <v>5323.2716586909546</v>
      </c>
    </row>
    <row r="145" spans="1:18" s="51" customFormat="1" ht="35.4" customHeight="1" x14ac:dyDescent="0.3">
      <c r="A145" s="109" t="s">
        <v>140</v>
      </c>
      <c r="B145" s="122" t="s">
        <v>151</v>
      </c>
      <c r="C145" s="113" t="s">
        <v>133</v>
      </c>
      <c r="D145" s="246" t="s">
        <v>129</v>
      </c>
      <c r="E145" s="247" t="s">
        <v>129</v>
      </c>
      <c r="F145" s="248" t="s">
        <v>129</v>
      </c>
      <c r="G145" s="246" t="s">
        <v>129</v>
      </c>
      <c r="H145" s="247" t="s">
        <v>129</v>
      </c>
      <c r="I145" s="248" t="s">
        <v>129</v>
      </c>
      <c r="J145" s="246" t="s">
        <v>129</v>
      </c>
      <c r="K145" s="247" t="s">
        <v>129</v>
      </c>
      <c r="L145" s="248" t="s">
        <v>129</v>
      </c>
      <c r="M145" s="246" t="s">
        <v>129</v>
      </c>
      <c r="N145" s="247" t="s">
        <v>129</v>
      </c>
      <c r="O145" s="248" t="s">
        <v>129</v>
      </c>
      <c r="P145" s="246" t="s">
        <v>129</v>
      </c>
      <c r="Q145" s="247" t="s">
        <v>129</v>
      </c>
      <c r="R145" s="248" t="s">
        <v>129</v>
      </c>
    </row>
    <row r="146" spans="1:18" s="51" customFormat="1" ht="35.4" customHeight="1" x14ac:dyDescent="0.3">
      <c r="A146" s="99" t="s">
        <v>142</v>
      </c>
      <c r="B146" s="112" t="s">
        <v>135</v>
      </c>
      <c r="C146" s="113" t="s">
        <v>136</v>
      </c>
      <c r="D146" s="219" t="s">
        <v>129</v>
      </c>
      <c r="E146" s="218" t="s">
        <v>129</v>
      </c>
      <c r="F146" s="179" t="s">
        <v>129</v>
      </c>
      <c r="G146" s="219" t="s">
        <v>129</v>
      </c>
      <c r="H146" s="218" t="s">
        <v>129</v>
      </c>
      <c r="I146" s="179" t="s">
        <v>129</v>
      </c>
      <c r="J146" s="219" t="s">
        <v>129</v>
      </c>
      <c r="K146" s="218" t="s">
        <v>129</v>
      </c>
      <c r="L146" s="179" t="s">
        <v>129</v>
      </c>
      <c r="M146" s="219" t="s">
        <v>129</v>
      </c>
      <c r="N146" s="218" t="s">
        <v>129</v>
      </c>
      <c r="O146" s="179" t="s">
        <v>129</v>
      </c>
      <c r="P146" s="219" t="s">
        <v>129</v>
      </c>
      <c r="Q146" s="218" t="s">
        <v>129</v>
      </c>
      <c r="R146" s="179" t="s">
        <v>129</v>
      </c>
    </row>
    <row r="147" spans="1:18" s="51" customFormat="1" ht="35.4" customHeight="1" x14ac:dyDescent="0.3">
      <c r="A147" s="99" t="s">
        <v>143</v>
      </c>
      <c r="B147" s="112" t="s">
        <v>144</v>
      </c>
      <c r="C147" s="113" t="s">
        <v>138</v>
      </c>
      <c r="D147" s="219">
        <f>F147</f>
        <v>76655.107726488219</v>
      </c>
      <c r="E147" s="220" t="s">
        <v>129</v>
      </c>
      <c r="F147" s="221">
        <f>F143*1.2-0.01</f>
        <v>76655.107726488219</v>
      </c>
      <c r="G147" s="219">
        <f>G143*1.2</f>
        <v>76655.106680020195</v>
      </c>
      <c r="H147" s="220" t="s">
        <v>129</v>
      </c>
      <c r="I147" s="221">
        <f>I143*1.2</f>
        <v>76655.106680020195</v>
      </c>
      <c r="J147" s="219">
        <f>L147</f>
        <v>76655.106237174099</v>
      </c>
      <c r="K147" s="220" t="s">
        <v>129</v>
      </c>
      <c r="L147" s="221">
        <f>L143*1.2</f>
        <v>76655.106237174099</v>
      </c>
      <c r="M147" s="219">
        <f>O147</f>
        <v>76655.106182588381</v>
      </c>
      <c r="N147" s="220" t="s">
        <v>129</v>
      </c>
      <c r="O147" s="221">
        <f>O143*1.2-0.01</f>
        <v>76655.106182588381</v>
      </c>
      <c r="P147" s="219">
        <f>R147</f>
        <v>76655.111885149745</v>
      </c>
      <c r="Q147" s="220" t="s">
        <v>129</v>
      </c>
      <c r="R147" s="221">
        <f>R143*1.2</f>
        <v>76655.111885149745</v>
      </c>
    </row>
    <row r="148" spans="1:18" s="51" customFormat="1" ht="35.4" customHeight="1" thickBot="1" x14ac:dyDescent="0.35">
      <c r="A148" s="102" t="s">
        <v>149</v>
      </c>
      <c r="B148" s="114" t="s">
        <v>146</v>
      </c>
      <c r="C148" s="115" t="s">
        <v>138</v>
      </c>
      <c r="D148" s="249">
        <f>D144*1.2</f>
        <v>6387.9264772073511</v>
      </c>
      <c r="E148" s="250" t="s">
        <v>129</v>
      </c>
      <c r="F148" s="251">
        <f>F144*1.2</f>
        <v>6387.9264772073511</v>
      </c>
      <c r="G148" s="249">
        <f>G144*1.2</f>
        <v>6387.9255566683496</v>
      </c>
      <c r="H148" s="250" t="s">
        <v>129</v>
      </c>
      <c r="I148" s="251">
        <f>I144*1.2</f>
        <v>6387.9255566683496</v>
      </c>
      <c r="J148" s="249">
        <f>J144*1.2</f>
        <v>6387.9255197645089</v>
      </c>
      <c r="K148" s="250" t="s">
        <v>129</v>
      </c>
      <c r="L148" s="251">
        <f>L144*1.2</f>
        <v>6387.9255197645089</v>
      </c>
      <c r="M148" s="249">
        <f>M144*1.2</f>
        <v>6387.9263485490319</v>
      </c>
      <c r="N148" s="250" t="s">
        <v>129</v>
      </c>
      <c r="O148" s="251">
        <f>O144*1.2</f>
        <v>6387.9263485490319</v>
      </c>
      <c r="P148" s="249">
        <f>P144*1.2</f>
        <v>6387.9259904291457</v>
      </c>
      <c r="Q148" s="250" t="s">
        <v>129</v>
      </c>
      <c r="R148" s="251">
        <f>R144*1.2</f>
        <v>6387.9259904291457</v>
      </c>
    </row>
    <row r="149" spans="1:18" s="51" customFormat="1" ht="69" customHeight="1" thickBot="1" x14ac:dyDescent="0.35">
      <c r="A149" s="123"/>
      <c r="B149" s="351" t="s">
        <v>160</v>
      </c>
      <c r="C149" s="352"/>
      <c r="D149" s="352"/>
      <c r="E149" s="352"/>
      <c r="F149" s="352"/>
      <c r="G149" s="352"/>
      <c r="H149" s="352"/>
      <c r="I149" s="352"/>
      <c r="J149" s="352"/>
      <c r="K149" s="352"/>
      <c r="L149" s="352"/>
      <c r="M149" s="352"/>
      <c r="N149" s="352"/>
      <c r="O149" s="352"/>
      <c r="P149" s="352"/>
      <c r="Q149" s="352"/>
      <c r="R149" s="353"/>
    </row>
    <row r="150" spans="1:18" s="51" customFormat="1" ht="46.2" customHeight="1" x14ac:dyDescent="0.3">
      <c r="A150" s="124" t="s">
        <v>131</v>
      </c>
      <c r="B150" s="125" t="s">
        <v>152</v>
      </c>
      <c r="C150" s="126" t="s">
        <v>133</v>
      </c>
      <c r="D150" s="208" t="s">
        <v>129</v>
      </c>
      <c r="E150" s="207" t="s">
        <v>129</v>
      </c>
      <c r="F150" s="205" t="s">
        <v>129</v>
      </c>
      <c r="G150" s="208" t="s">
        <v>129</v>
      </c>
      <c r="H150" s="207" t="s">
        <v>129</v>
      </c>
      <c r="I150" s="205" t="s">
        <v>129</v>
      </c>
      <c r="J150" s="208" t="s">
        <v>129</v>
      </c>
      <c r="K150" s="207" t="s">
        <v>129</v>
      </c>
      <c r="L150" s="205" t="s">
        <v>129</v>
      </c>
      <c r="M150" s="208" t="s">
        <v>129</v>
      </c>
      <c r="N150" s="207" t="s">
        <v>129</v>
      </c>
      <c r="O150" s="205" t="s">
        <v>129</v>
      </c>
      <c r="P150" s="208" t="s">
        <v>129</v>
      </c>
      <c r="Q150" s="207" t="s">
        <v>129</v>
      </c>
      <c r="R150" s="205" t="s">
        <v>129</v>
      </c>
    </row>
    <row r="151" spans="1:18" s="51" customFormat="1" ht="35.4" customHeight="1" x14ac:dyDescent="0.3">
      <c r="A151" s="127" t="s">
        <v>134</v>
      </c>
      <c r="B151" s="128" t="s">
        <v>135</v>
      </c>
      <c r="C151" s="129" t="s">
        <v>136</v>
      </c>
      <c r="D151" s="243">
        <f>E151</f>
        <v>1716.3970553519766</v>
      </c>
      <c r="E151" s="166">
        <f>E58+E103</f>
        <v>1716.3970553519766</v>
      </c>
      <c r="F151" s="167" t="s">
        <v>129</v>
      </c>
      <c r="G151" s="243">
        <f>H151</f>
        <v>1418.9356874423925</v>
      </c>
      <c r="H151" s="166">
        <f>H58+H103</f>
        <v>1418.9356874423925</v>
      </c>
      <c r="I151" s="167" t="s">
        <v>129</v>
      </c>
      <c r="J151" s="243">
        <f>K151</f>
        <v>2615.8607453920745</v>
      </c>
      <c r="K151" s="166">
        <f>K58+K103</f>
        <v>2615.8607453920745</v>
      </c>
      <c r="L151" s="167" t="s">
        <v>129</v>
      </c>
      <c r="M151" s="243">
        <f>N151</f>
        <v>2613.0228082843037</v>
      </c>
      <c r="N151" s="166">
        <f>N58+N103</f>
        <v>2613.0228082843037</v>
      </c>
      <c r="O151" s="167" t="s">
        <v>129</v>
      </c>
      <c r="P151" s="243">
        <f>Q151</f>
        <v>2503.9094902760471</v>
      </c>
      <c r="Q151" s="166">
        <f>Q58+Q103</f>
        <v>2503.9094902760471</v>
      </c>
      <c r="R151" s="167" t="s">
        <v>129</v>
      </c>
    </row>
    <row r="152" spans="1:18" s="51" customFormat="1" ht="35.4" customHeight="1" x14ac:dyDescent="0.3">
      <c r="A152" s="127" t="s">
        <v>137</v>
      </c>
      <c r="B152" s="128" t="s">
        <v>144</v>
      </c>
      <c r="C152" s="129" t="s">
        <v>138</v>
      </c>
      <c r="D152" s="243">
        <f>F152</f>
        <v>1961985.9626234388</v>
      </c>
      <c r="E152" s="166" t="s">
        <v>129</v>
      </c>
      <c r="F152" s="167">
        <f>F59+F104+F143-0.01</f>
        <v>1961985.9626234388</v>
      </c>
      <c r="G152" s="243">
        <f>I152</f>
        <v>1929908.9521650875</v>
      </c>
      <c r="H152" s="166" t="s">
        <v>129</v>
      </c>
      <c r="I152" s="167">
        <f>I59+I104+I143</f>
        <v>1929908.9521650875</v>
      </c>
      <c r="J152" s="243">
        <f>L152</f>
        <v>2058968.1462255865</v>
      </c>
      <c r="K152" s="166" t="s">
        <v>129</v>
      </c>
      <c r="L152" s="167">
        <f>L59+L104+L143</f>
        <v>2058968.1462255865</v>
      </c>
      <c r="M152" s="243">
        <f>O152</f>
        <v>2058703.0032330176</v>
      </c>
      <c r="N152" s="166" t="s">
        <v>129</v>
      </c>
      <c r="O152" s="167">
        <f>O59+O104+O143-0.01</f>
        <v>2058703.0032330176</v>
      </c>
      <c r="P152" s="243">
        <f>R152</f>
        <v>2046391.0955510961</v>
      </c>
      <c r="Q152" s="166" t="s">
        <v>129</v>
      </c>
      <c r="R152" s="167">
        <f>R59+R104+R143-0.01</f>
        <v>2046391.0955510961</v>
      </c>
    </row>
    <row r="153" spans="1:18" s="51" customFormat="1" ht="35.4" customHeight="1" thickBot="1" x14ac:dyDescent="0.35">
      <c r="A153" s="127" t="s">
        <v>139</v>
      </c>
      <c r="B153" s="128" t="s">
        <v>146</v>
      </c>
      <c r="C153" s="129" t="s">
        <v>138</v>
      </c>
      <c r="D153" s="165">
        <f t="shared" ref="D153:R153" si="106">IFERROR(D152/12,"х")</f>
        <v>163498.8302186199</v>
      </c>
      <c r="E153" s="210" t="str">
        <f t="shared" si="106"/>
        <v>х</v>
      </c>
      <c r="F153" s="211">
        <f t="shared" si="106"/>
        <v>163498.8302186199</v>
      </c>
      <c r="G153" s="165">
        <f t="shared" si="106"/>
        <v>160825.74601375728</v>
      </c>
      <c r="H153" s="210" t="str">
        <f t="shared" si="106"/>
        <v>х</v>
      </c>
      <c r="I153" s="211">
        <f t="shared" si="106"/>
        <v>160825.74601375728</v>
      </c>
      <c r="J153" s="165">
        <f t="shared" si="106"/>
        <v>171580.6788521322</v>
      </c>
      <c r="K153" s="210" t="str">
        <f t="shared" si="106"/>
        <v>х</v>
      </c>
      <c r="L153" s="211">
        <f t="shared" si="106"/>
        <v>171580.6788521322</v>
      </c>
      <c r="M153" s="165">
        <f t="shared" si="106"/>
        <v>171558.58360275146</v>
      </c>
      <c r="N153" s="210" t="str">
        <f t="shared" si="106"/>
        <v>х</v>
      </c>
      <c r="O153" s="211">
        <f t="shared" si="106"/>
        <v>171558.58360275146</v>
      </c>
      <c r="P153" s="165">
        <f t="shared" si="106"/>
        <v>170532.59129592468</v>
      </c>
      <c r="Q153" s="210" t="str">
        <f t="shared" si="106"/>
        <v>х</v>
      </c>
      <c r="R153" s="211">
        <f t="shared" si="106"/>
        <v>170532.59129592468</v>
      </c>
    </row>
    <row r="154" spans="1:18" s="51" customFormat="1" ht="44.4" customHeight="1" x14ac:dyDescent="0.3">
      <c r="A154" s="130" t="s">
        <v>140</v>
      </c>
      <c r="B154" s="125" t="s">
        <v>156</v>
      </c>
      <c r="C154" s="131" t="s">
        <v>133</v>
      </c>
      <c r="D154" s="177" t="s">
        <v>129</v>
      </c>
      <c r="E154" s="178" t="s">
        <v>129</v>
      </c>
      <c r="F154" s="179" t="s">
        <v>129</v>
      </c>
      <c r="G154" s="177" t="s">
        <v>129</v>
      </c>
      <c r="H154" s="178" t="s">
        <v>129</v>
      </c>
      <c r="I154" s="179" t="s">
        <v>129</v>
      </c>
      <c r="J154" s="177" t="s">
        <v>129</v>
      </c>
      <c r="K154" s="178" t="s">
        <v>129</v>
      </c>
      <c r="L154" s="179" t="s">
        <v>129</v>
      </c>
      <c r="M154" s="177" t="s">
        <v>129</v>
      </c>
      <c r="N154" s="178" t="s">
        <v>129</v>
      </c>
      <c r="O154" s="179" t="s">
        <v>129</v>
      </c>
      <c r="P154" s="177" t="s">
        <v>129</v>
      </c>
      <c r="Q154" s="178" t="s">
        <v>129</v>
      </c>
      <c r="R154" s="179" t="s">
        <v>129</v>
      </c>
    </row>
    <row r="155" spans="1:18" s="51" customFormat="1" ht="35.4" customHeight="1" x14ac:dyDescent="0.3">
      <c r="A155" s="130" t="s">
        <v>142</v>
      </c>
      <c r="B155" s="132" t="s">
        <v>135</v>
      </c>
      <c r="C155" s="131" t="s">
        <v>136</v>
      </c>
      <c r="D155" s="177">
        <f>D151*1.2</f>
        <v>2059.676466422372</v>
      </c>
      <c r="E155" s="178">
        <f>E151*1.2</f>
        <v>2059.676466422372</v>
      </c>
      <c r="F155" s="179" t="s">
        <v>129</v>
      </c>
      <c r="G155" s="177">
        <f>G151*1.2</f>
        <v>1702.722824930871</v>
      </c>
      <c r="H155" s="178">
        <f>H151*1.2</f>
        <v>1702.722824930871</v>
      </c>
      <c r="I155" s="179" t="s">
        <v>129</v>
      </c>
      <c r="J155" s="177">
        <f>K155</f>
        <v>3139.0328944704893</v>
      </c>
      <c r="K155" s="178">
        <f>K151*1.2</f>
        <v>3139.0328944704893</v>
      </c>
      <c r="L155" s="179" t="s">
        <v>129</v>
      </c>
      <c r="M155" s="177">
        <f>M151*1.2</f>
        <v>3135.6273699411645</v>
      </c>
      <c r="N155" s="178">
        <f>N151*1.2</f>
        <v>3135.6273699411645</v>
      </c>
      <c r="O155" s="179" t="s">
        <v>129</v>
      </c>
      <c r="P155" s="177">
        <f>Q155</f>
        <v>3004.6913883312563</v>
      </c>
      <c r="Q155" s="178">
        <f>Q151*1.2</f>
        <v>3004.6913883312563</v>
      </c>
      <c r="R155" s="179" t="s">
        <v>129</v>
      </c>
    </row>
    <row r="156" spans="1:18" s="51" customFormat="1" ht="35.4" customHeight="1" x14ac:dyDescent="0.3">
      <c r="A156" s="130" t="s">
        <v>143</v>
      </c>
      <c r="B156" s="132" t="s">
        <v>144</v>
      </c>
      <c r="C156" s="131" t="s">
        <v>138</v>
      </c>
      <c r="D156" s="177">
        <f>F156</f>
        <v>2354383.1551481267</v>
      </c>
      <c r="E156" s="178" t="s">
        <v>129</v>
      </c>
      <c r="F156" s="179">
        <f>F152*1.2</f>
        <v>2354383.1551481267</v>
      </c>
      <c r="G156" s="177">
        <f>G152*1.2</f>
        <v>2315890.7425981048</v>
      </c>
      <c r="H156" s="178" t="s">
        <v>129</v>
      </c>
      <c r="I156" s="179">
        <f>I152*1.2</f>
        <v>2315890.7425981048</v>
      </c>
      <c r="J156" s="177">
        <f>L156</f>
        <v>2470761.7754707038</v>
      </c>
      <c r="K156" s="178" t="s">
        <v>129</v>
      </c>
      <c r="L156" s="179">
        <f>L152*1.2</f>
        <v>2470761.7754707038</v>
      </c>
      <c r="M156" s="177">
        <f>O156</f>
        <v>2470443.613879621</v>
      </c>
      <c r="N156" s="178" t="s">
        <v>129</v>
      </c>
      <c r="O156" s="179">
        <f>O152*1.2+0.01</f>
        <v>2470443.613879621</v>
      </c>
      <c r="P156" s="177">
        <f>R156</f>
        <v>2455669.324661315</v>
      </c>
      <c r="Q156" s="178" t="s">
        <v>129</v>
      </c>
      <c r="R156" s="179">
        <f>R152*1.2+0.01</f>
        <v>2455669.324661315</v>
      </c>
    </row>
    <row r="157" spans="1:18" s="51" customFormat="1" ht="35.4" customHeight="1" thickBot="1" x14ac:dyDescent="0.35">
      <c r="A157" s="133" t="s">
        <v>149</v>
      </c>
      <c r="B157" s="134" t="s">
        <v>146</v>
      </c>
      <c r="C157" s="135" t="s">
        <v>138</v>
      </c>
      <c r="D157" s="249">
        <f>D153*1.2</f>
        <v>196198.59626234387</v>
      </c>
      <c r="E157" s="252" t="s">
        <v>129</v>
      </c>
      <c r="F157" s="251">
        <f>F153*1.2</f>
        <v>196198.59626234387</v>
      </c>
      <c r="G157" s="249">
        <f>G153*1.2</f>
        <v>192990.89521650874</v>
      </c>
      <c r="H157" s="252" t="s">
        <v>129</v>
      </c>
      <c r="I157" s="251">
        <f>I153*1.2</f>
        <v>192990.89521650874</v>
      </c>
      <c r="J157" s="249">
        <f>J153*1.2</f>
        <v>205896.81462255862</v>
      </c>
      <c r="K157" s="252" t="s">
        <v>129</v>
      </c>
      <c r="L157" s="251">
        <f>L153*1.2</f>
        <v>205896.81462255862</v>
      </c>
      <c r="M157" s="249">
        <f>M153*1.2</f>
        <v>205870.30032330175</v>
      </c>
      <c r="N157" s="252" t="s">
        <v>129</v>
      </c>
      <c r="O157" s="251">
        <f>O153*1.2</f>
        <v>205870.30032330175</v>
      </c>
      <c r="P157" s="249">
        <f>P153*1.2</f>
        <v>204639.10955510961</v>
      </c>
      <c r="Q157" s="252" t="s">
        <v>129</v>
      </c>
      <c r="R157" s="251">
        <f>R153*1.2</f>
        <v>204639.10955510961</v>
      </c>
    </row>
    <row r="158" spans="1:18" s="51" customFormat="1" x14ac:dyDescent="0.3">
      <c r="B158" s="31"/>
      <c r="C158" s="31"/>
      <c r="D158" s="31"/>
      <c r="E158" s="31"/>
      <c r="F158" s="31"/>
      <c r="G158" s="31"/>
      <c r="H158" s="31"/>
      <c r="I158" s="31"/>
      <c r="J158" s="253"/>
      <c r="K158" s="31"/>
      <c r="L158" s="31"/>
      <c r="M158" s="253"/>
      <c r="N158" s="31"/>
      <c r="O158" s="31"/>
      <c r="P158" s="253"/>
      <c r="Q158" s="31"/>
      <c r="R158" s="31"/>
    </row>
  </sheetData>
  <mergeCells count="37">
    <mergeCell ref="B65:R65"/>
    <mergeCell ref="B110:R110"/>
    <mergeCell ref="B149:R149"/>
    <mergeCell ref="Q7:Q8"/>
    <mergeCell ref="B16:R16"/>
    <mergeCell ref="J6:J8"/>
    <mergeCell ref="K6:L6"/>
    <mergeCell ref="M6:M8"/>
    <mergeCell ref="N6:O6"/>
    <mergeCell ref="P6:P8"/>
    <mergeCell ref="Q6:R6"/>
    <mergeCell ref="L7:L8"/>
    <mergeCell ref="O7:O8"/>
    <mergeCell ref="R7:R8"/>
    <mergeCell ref="E7:E8"/>
    <mergeCell ref="H7:H8"/>
    <mergeCell ref="K7:K8"/>
    <mergeCell ref="N7:N8"/>
    <mergeCell ref="B1:R1"/>
    <mergeCell ref="B2:R2"/>
    <mergeCell ref="D4:F5"/>
    <mergeCell ref="G4:R4"/>
    <mergeCell ref="G5:I5"/>
    <mergeCell ref="J5:L5"/>
    <mergeCell ref="M5:O5"/>
    <mergeCell ref="P5:R5"/>
    <mergeCell ref="B3:R3"/>
    <mergeCell ref="A13:A14"/>
    <mergeCell ref="D6:D8"/>
    <mergeCell ref="E6:F6"/>
    <mergeCell ref="G6:G8"/>
    <mergeCell ref="H6:I6"/>
    <mergeCell ref="F7:F8"/>
    <mergeCell ref="I7:I8"/>
    <mergeCell ref="B4:B8"/>
    <mergeCell ref="C4:C8"/>
    <mergeCell ref="A4:A8"/>
  </mergeCells>
  <pageMargins left="0" right="0" top="0.55118110236220474" bottom="0.19685039370078741" header="0.31496062992125984" footer="0.31496062992125984"/>
  <pageSetup paperSize="9" scale="5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FE843-9BE0-4747-96BF-577F2A8D91FA}">
  <dimension ref="A1:Q28"/>
  <sheetViews>
    <sheetView workbookViewId="0">
      <selection activeCell="A29" sqref="A29:XFD34"/>
    </sheetView>
  </sheetViews>
  <sheetFormatPr defaultRowHeight="14.4" x14ac:dyDescent="0.3"/>
  <cols>
    <col min="1" max="1" width="43.109375" style="82" customWidth="1"/>
    <col min="2" max="2" width="12.33203125" style="91" customWidth="1"/>
    <col min="3" max="3" width="14.44140625" style="82" customWidth="1"/>
    <col min="4" max="4" width="13.5546875" style="82" customWidth="1"/>
    <col min="5" max="5" width="13.44140625" style="82" customWidth="1"/>
    <col min="6" max="6" width="13" style="82" customWidth="1"/>
  </cols>
  <sheetData>
    <row r="1" spans="1:17" s="51" customFormat="1" ht="82.2" customHeight="1" x14ac:dyDescent="0.3">
      <c r="A1" s="322" t="s">
        <v>169</v>
      </c>
      <c r="B1" s="323"/>
      <c r="C1" s="323"/>
      <c r="D1" s="323"/>
      <c r="E1" s="323"/>
      <c r="F1" s="323"/>
      <c r="G1" s="185"/>
    </row>
    <row r="2" spans="1:17" s="51" customFormat="1" ht="15" thickBot="1" x14ac:dyDescent="0.35">
      <c r="A2" s="340" t="s">
        <v>0</v>
      </c>
      <c r="B2" s="341"/>
      <c r="C2" s="341"/>
      <c r="D2" s="341"/>
      <c r="E2" s="341"/>
      <c r="F2" s="341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</row>
    <row r="3" spans="1:17" s="51" customFormat="1" ht="15" thickBot="1" x14ac:dyDescent="0.35">
      <c r="B3" s="293"/>
    </row>
    <row r="4" spans="1:17" s="51" customFormat="1" ht="15.6" x14ac:dyDescent="0.3">
      <c r="A4" s="355" t="s">
        <v>2</v>
      </c>
      <c r="B4" s="357" t="s">
        <v>158</v>
      </c>
      <c r="C4" s="354" t="s">
        <v>5</v>
      </c>
      <c r="D4" s="342"/>
      <c r="E4" s="342"/>
      <c r="F4" s="328"/>
    </row>
    <row r="5" spans="1:17" s="51" customFormat="1" ht="47.4" thickBot="1" x14ac:dyDescent="0.35">
      <c r="A5" s="356"/>
      <c r="B5" s="358"/>
      <c r="C5" s="294" t="s">
        <v>6</v>
      </c>
      <c r="D5" s="295" t="s">
        <v>7</v>
      </c>
      <c r="E5" s="295" t="s">
        <v>8</v>
      </c>
      <c r="F5" s="18" t="s">
        <v>9</v>
      </c>
    </row>
    <row r="6" spans="1:17" s="51" customFormat="1" ht="31.2" x14ac:dyDescent="0.3">
      <c r="A6" s="296" t="s">
        <v>152</v>
      </c>
      <c r="B6" s="297" t="s">
        <v>133</v>
      </c>
      <c r="C6" s="298" t="s">
        <v>129</v>
      </c>
      <c r="D6" s="299" t="s">
        <v>129</v>
      </c>
      <c r="E6" s="299" t="s">
        <v>129</v>
      </c>
      <c r="F6" s="300" t="s">
        <v>129</v>
      </c>
    </row>
    <row r="7" spans="1:17" s="51" customFormat="1" ht="15.6" x14ac:dyDescent="0.3">
      <c r="A7" s="301" t="s">
        <v>135</v>
      </c>
      <c r="B7" s="302" t="s">
        <v>136</v>
      </c>
      <c r="C7" s="303">
        <f>C8+C9</f>
        <v>1418.9356874423925</v>
      </c>
      <c r="D7" s="304">
        <f>D8+D9</f>
        <v>2615.8607453920745</v>
      </c>
      <c r="E7" s="304">
        <f t="shared" ref="E7" si="0">E8+E9</f>
        <v>2613.0228082843037</v>
      </c>
      <c r="F7" s="305">
        <f>F8+F9</f>
        <v>2503.9094902760471</v>
      </c>
    </row>
    <row r="8" spans="1:17" s="51" customFormat="1" x14ac:dyDescent="0.3">
      <c r="A8" s="313" t="s">
        <v>153</v>
      </c>
      <c r="B8" s="314" t="s">
        <v>136</v>
      </c>
      <c r="C8" s="303">
        <f>'Додаток 2'!G58</f>
        <v>1035.9814436307895</v>
      </c>
      <c r="D8" s="304">
        <f>'Додаток 2'!J58</f>
        <v>2143.6473605170518</v>
      </c>
      <c r="E8" s="304">
        <f>'Додаток 2'!M58</f>
        <v>2141.5247967132641</v>
      </c>
      <c r="F8" s="305">
        <f>'Додаток 2'!P58</f>
        <v>2033.8068870512129</v>
      </c>
    </row>
    <row r="9" spans="1:17" s="51" customFormat="1" x14ac:dyDescent="0.3">
      <c r="A9" s="313" t="s">
        <v>154</v>
      </c>
      <c r="B9" s="314" t="s">
        <v>136</v>
      </c>
      <c r="C9" s="303">
        <f>'Додаток 2'!G103</f>
        <v>382.95424381160308</v>
      </c>
      <c r="D9" s="304">
        <f>'Додаток 2'!J103</f>
        <v>472.21338487502277</v>
      </c>
      <c r="E9" s="304">
        <f>'Додаток 2'!M103</f>
        <v>471.49801157103951</v>
      </c>
      <c r="F9" s="305">
        <f>'Додаток 2'!P103</f>
        <v>470.10260322483424</v>
      </c>
    </row>
    <row r="10" spans="1:17" s="51" customFormat="1" x14ac:dyDescent="0.3">
      <c r="A10" s="313" t="s">
        <v>155</v>
      </c>
      <c r="B10" s="314" t="s">
        <v>136</v>
      </c>
      <c r="C10" s="303" t="s">
        <v>129</v>
      </c>
      <c r="D10" s="304" t="s">
        <v>129</v>
      </c>
      <c r="E10" s="304" t="s">
        <v>129</v>
      </c>
      <c r="F10" s="305" t="s">
        <v>129</v>
      </c>
    </row>
    <row r="11" spans="1:17" s="51" customFormat="1" ht="31.2" x14ac:dyDescent="0.3">
      <c r="A11" s="301" t="s">
        <v>146</v>
      </c>
      <c r="B11" s="302" t="s">
        <v>138</v>
      </c>
      <c r="C11" s="303">
        <f>C12+C13+C14</f>
        <v>160825.74601375728</v>
      </c>
      <c r="D11" s="304">
        <f>D12+D13+D14</f>
        <v>171580.67885213223</v>
      </c>
      <c r="E11" s="304">
        <f>E12+E13+E14</f>
        <v>171558.58443608481</v>
      </c>
      <c r="F11" s="305">
        <f t="shared" ref="F11" si="1">F12+F13+F14</f>
        <v>170532.592129258</v>
      </c>
    </row>
    <row r="12" spans="1:17" s="51" customFormat="1" x14ac:dyDescent="0.3">
      <c r="A12" s="313" t="s">
        <v>153</v>
      </c>
      <c r="B12" s="314" t="s">
        <v>138</v>
      </c>
      <c r="C12" s="303">
        <f>'Додаток 2'!G60</f>
        <v>94056.858671841692</v>
      </c>
      <c r="D12" s="304">
        <f>'Додаток 2'!J60</f>
        <v>97256.75386342399</v>
      </c>
      <c r="E12" s="304">
        <f>'Додаток 2'!M60</f>
        <v>97250.622456506433</v>
      </c>
      <c r="F12" s="305">
        <f>'Додаток 2'!P60</f>
        <v>96939.440126325004</v>
      </c>
    </row>
    <row r="13" spans="1:17" s="51" customFormat="1" x14ac:dyDescent="0.3">
      <c r="A13" s="313" t="s">
        <v>154</v>
      </c>
      <c r="B13" s="314" t="s">
        <v>138</v>
      </c>
      <c r="C13" s="303">
        <f>'Додаток 2'!G105</f>
        <v>61445.61604469196</v>
      </c>
      <c r="D13" s="304">
        <f>'Додаток 2'!J105</f>
        <v>69000.653722237796</v>
      </c>
      <c r="E13" s="304">
        <f>'Додаток 2'!M105</f>
        <v>68984.690022454175</v>
      </c>
      <c r="F13" s="305">
        <f>'Додаток 2'!P105</f>
        <v>68269.880344242047</v>
      </c>
    </row>
    <row r="14" spans="1:17" s="51" customFormat="1" x14ac:dyDescent="0.3">
      <c r="A14" s="313" t="s">
        <v>155</v>
      </c>
      <c r="B14" s="314" t="s">
        <v>138</v>
      </c>
      <c r="C14" s="303">
        <f>'Додаток 2'!G144</f>
        <v>5323.271297223625</v>
      </c>
      <c r="D14" s="304">
        <f>'Додаток 2'!J144</f>
        <v>5323.2712664704241</v>
      </c>
      <c r="E14" s="304">
        <f>'Додаток 2'!M144</f>
        <v>5323.2719571241932</v>
      </c>
      <c r="F14" s="305">
        <f>'Додаток 2'!P144</f>
        <v>5323.2716586909546</v>
      </c>
    </row>
    <row r="15" spans="1:17" s="51" customFormat="1" ht="46.8" x14ac:dyDescent="0.3">
      <c r="A15" s="301" t="s">
        <v>164</v>
      </c>
      <c r="B15" s="314" t="s">
        <v>157</v>
      </c>
      <c r="C15" s="303">
        <v>8.19</v>
      </c>
      <c r="D15" s="304"/>
      <c r="E15" s="304"/>
      <c r="F15" s="305"/>
    </row>
    <row r="16" spans="1:17" s="51" customFormat="1" ht="63" thickBot="1" x14ac:dyDescent="0.35">
      <c r="A16" s="316" t="s">
        <v>165</v>
      </c>
      <c r="B16" s="317" t="s">
        <v>157</v>
      </c>
      <c r="C16" s="318">
        <v>16.420000000000002</v>
      </c>
      <c r="D16" s="319"/>
      <c r="E16" s="319"/>
      <c r="F16" s="320"/>
    </row>
    <row r="17" spans="1:6" s="51" customFormat="1" ht="31.2" x14ac:dyDescent="0.3">
      <c r="A17" s="306" t="s">
        <v>156</v>
      </c>
      <c r="B17" s="307" t="s">
        <v>133</v>
      </c>
      <c r="C17" s="308" t="s">
        <v>129</v>
      </c>
      <c r="D17" s="309" t="s">
        <v>129</v>
      </c>
      <c r="E17" s="309" t="s">
        <v>129</v>
      </c>
      <c r="F17" s="310" t="s">
        <v>129</v>
      </c>
    </row>
    <row r="18" spans="1:6" s="51" customFormat="1" ht="16.2" x14ac:dyDescent="0.3">
      <c r="A18" s="311" t="s">
        <v>135</v>
      </c>
      <c r="B18" s="312" t="s">
        <v>136</v>
      </c>
      <c r="C18" s="303">
        <f>C19+C20</f>
        <v>1702.7228249308712</v>
      </c>
      <c r="D18" s="304">
        <f>D19+D20</f>
        <v>3139.0328944704897</v>
      </c>
      <c r="E18" s="304">
        <f t="shared" ref="E18" si="2">E19+E20</f>
        <v>3135.627369941164</v>
      </c>
      <c r="F18" s="305">
        <f>F19+F20-0.01</f>
        <v>3004.6813883312561</v>
      </c>
    </row>
    <row r="19" spans="1:6" s="51" customFormat="1" x14ac:dyDescent="0.3">
      <c r="A19" s="313" t="s">
        <v>153</v>
      </c>
      <c r="B19" s="315" t="s">
        <v>136</v>
      </c>
      <c r="C19" s="303">
        <f>C8*1.2</f>
        <v>1243.1777323569474</v>
      </c>
      <c r="D19" s="304">
        <f t="shared" ref="D19:E19" si="3">D8*1.2</f>
        <v>2572.3768326204622</v>
      </c>
      <c r="E19" s="304">
        <f t="shared" si="3"/>
        <v>2569.8297560559167</v>
      </c>
      <c r="F19" s="305">
        <f>F8*1.2</f>
        <v>2440.5682644614553</v>
      </c>
    </row>
    <row r="20" spans="1:6" s="51" customFormat="1" x14ac:dyDescent="0.3">
      <c r="A20" s="313" t="s">
        <v>154</v>
      </c>
      <c r="B20" s="315" t="s">
        <v>136</v>
      </c>
      <c r="C20" s="303">
        <f>C9*1.2</f>
        <v>459.54509257392368</v>
      </c>
      <c r="D20" s="304">
        <f>D9*1.2</f>
        <v>566.6560618500273</v>
      </c>
      <c r="E20" s="304">
        <f t="shared" ref="E20:F20" si="4">E9*1.2</f>
        <v>565.79761388524742</v>
      </c>
      <c r="F20" s="305">
        <f t="shared" si="4"/>
        <v>564.12312386980102</v>
      </c>
    </row>
    <row r="21" spans="1:6" s="51" customFormat="1" x14ac:dyDescent="0.3">
      <c r="A21" s="313" t="s">
        <v>155</v>
      </c>
      <c r="B21" s="315" t="s">
        <v>136</v>
      </c>
      <c r="C21" s="303" t="s">
        <v>129</v>
      </c>
      <c r="D21" s="304" t="s">
        <v>129</v>
      </c>
      <c r="E21" s="304" t="s">
        <v>129</v>
      </c>
      <c r="F21" s="305" t="s">
        <v>129</v>
      </c>
    </row>
    <row r="22" spans="1:6" s="51" customFormat="1" ht="32.4" x14ac:dyDescent="0.3">
      <c r="A22" s="311" t="s">
        <v>146</v>
      </c>
      <c r="B22" s="312" t="s">
        <v>138</v>
      </c>
      <c r="C22" s="303">
        <f>C23+C24+C25</f>
        <v>192990.89521650874</v>
      </c>
      <c r="D22" s="304">
        <f t="shared" ref="D22:F22" si="5">D23+D24+D25</f>
        <v>205896.81462255862</v>
      </c>
      <c r="E22" s="304">
        <f t="shared" si="5"/>
        <v>205870.30132330174</v>
      </c>
      <c r="F22" s="305">
        <f t="shared" si="5"/>
        <v>204639.1105551096</v>
      </c>
    </row>
    <row r="23" spans="1:6" s="51" customFormat="1" x14ac:dyDescent="0.3">
      <c r="A23" s="313" t="s">
        <v>153</v>
      </c>
      <c r="B23" s="315" t="s">
        <v>138</v>
      </c>
      <c r="C23" s="303">
        <f>C12*1.2</f>
        <v>112868.23040621003</v>
      </c>
      <c r="D23" s="304">
        <f>D12*1.2</f>
        <v>116708.10463610878</v>
      </c>
      <c r="E23" s="304">
        <f t="shared" ref="E23:F23" si="6">E12*1.2</f>
        <v>116700.74694780771</v>
      </c>
      <c r="F23" s="305">
        <f t="shared" si="6"/>
        <v>116327.32815159</v>
      </c>
    </row>
    <row r="24" spans="1:6" s="51" customFormat="1" x14ac:dyDescent="0.3">
      <c r="A24" s="313" t="s">
        <v>154</v>
      </c>
      <c r="B24" s="315" t="s">
        <v>138</v>
      </c>
      <c r="C24" s="303">
        <f t="shared" ref="C24:F24" si="7">C13*1.2</f>
        <v>73734.739253630352</v>
      </c>
      <c r="D24" s="304">
        <f t="shared" si="7"/>
        <v>82800.784466685349</v>
      </c>
      <c r="E24" s="304">
        <f t="shared" si="7"/>
        <v>82781.628026945007</v>
      </c>
      <c r="F24" s="305">
        <f t="shared" si="7"/>
        <v>81923.856413090456</v>
      </c>
    </row>
    <row r="25" spans="1:6" s="51" customFormat="1" x14ac:dyDescent="0.3">
      <c r="A25" s="313" t="s">
        <v>155</v>
      </c>
      <c r="B25" s="315" t="s">
        <v>138</v>
      </c>
      <c r="C25" s="303">
        <f t="shared" ref="C25:F25" si="8">C14*1.2</f>
        <v>6387.9255566683496</v>
      </c>
      <c r="D25" s="304">
        <f t="shared" si="8"/>
        <v>6387.9255197645089</v>
      </c>
      <c r="E25" s="304">
        <f t="shared" si="8"/>
        <v>6387.9263485490319</v>
      </c>
      <c r="F25" s="305">
        <f t="shared" si="8"/>
        <v>6387.9259904291457</v>
      </c>
    </row>
    <row r="26" spans="1:6" s="51" customFormat="1" ht="46.8" x14ac:dyDescent="0.3">
      <c r="A26" s="301" t="s">
        <v>164</v>
      </c>
      <c r="B26" s="314" t="s">
        <v>157</v>
      </c>
      <c r="C26" s="303">
        <f>C15*1.2</f>
        <v>9.8279999999999994</v>
      </c>
      <c r="D26" s="304"/>
      <c r="E26" s="304"/>
      <c r="F26" s="305"/>
    </row>
    <row r="27" spans="1:6" s="51" customFormat="1" ht="63" thickBot="1" x14ac:dyDescent="0.35">
      <c r="A27" s="316" t="s">
        <v>166</v>
      </c>
      <c r="B27" s="317" t="s">
        <v>157</v>
      </c>
      <c r="C27" s="318">
        <f t="shared" ref="C27" si="9">C16*1.2</f>
        <v>19.704000000000001</v>
      </c>
      <c r="D27" s="319"/>
      <c r="E27" s="319"/>
      <c r="F27" s="320"/>
    </row>
    <row r="28" spans="1:6" s="51" customFormat="1" x14ac:dyDescent="0.3">
      <c r="B28" s="293"/>
    </row>
  </sheetData>
  <mergeCells count="5">
    <mergeCell ref="A2:F2"/>
    <mergeCell ref="A1:F1"/>
    <mergeCell ref="C4:F4"/>
    <mergeCell ref="A4:A5"/>
    <mergeCell ref="B4:B5"/>
  </mergeCells>
  <pageMargins left="0.31496062992125984" right="0" top="0.15748031496062992" bottom="0.19685039370078741" header="0.31496062992125984" footer="0.31496062992125984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Додаток 1</vt:lpstr>
      <vt:lpstr>Додаток 2</vt:lpstr>
      <vt:lpstr>Додаток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cp:lastPrinted>2025-07-01T12:01:24Z</cp:lastPrinted>
  <dcterms:created xsi:type="dcterms:W3CDTF">2015-06-05T18:19:34Z</dcterms:created>
  <dcterms:modified xsi:type="dcterms:W3CDTF">2025-07-01T12:01:33Z</dcterms:modified>
</cp:coreProperties>
</file>