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9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Лист1!$A$1:$J$41</definedName>
  </definedNames>
  <calcPr calcId="145621"/>
</workbook>
</file>

<file path=xl/calcChain.xml><?xml version="1.0" encoding="utf-8"?>
<calcChain xmlns="http://schemas.openxmlformats.org/spreadsheetml/2006/main">
  <c r="G14" i="1" l="1"/>
  <c r="J35" i="1" l="1"/>
  <c r="F29" i="1"/>
  <c r="I32" i="1"/>
  <c r="J32" i="1"/>
  <c r="E17" i="1" l="1"/>
  <c r="E13" i="1"/>
  <c r="H6" i="1" l="1"/>
  <c r="G6" i="1"/>
  <c r="G8" i="1"/>
  <c r="H8" i="1"/>
  <c r="I8" i="1"/>
  <c r="J8" i="1"/>
  <c r="G9" i="1"/>
  <c r="H9" i="1"/>
  <c r="I9" i="1"/>
  <c r="J9" i="1"/>
  <c r="C13" i="1" l="1"/>
  <c r="I12" i="1"/>
  <c r="G13" i="1"/>
  <c r="H13" i="1"/>
  <c r="I13" i="1"/>
  <c r="F13" i="1"/>
  <c r="J13" i="1" s="1"/>
  <c r="F12" i="1"/>
  <c r="F11" i="1" s="1"/>
  <c r="E12" i="1"/>
  <c r="J12" i="1" s="1"/>
  <c r="D13" i="1"/>
  <c r="D12" i="1"/>
  <c r="C12" i="1"/>
  <c r="D11" i="1"/>
  <c r="D14" i="1"/>
  <c r="E14" i="1"/>
  <c r="F14" i="1"/>
  <c r="G16" i="1"/>
  <c r="H16" i="1"/>
  <c r="I16" i="1"/>
  <c r="J16" i="1"/>
  <c r="G17" i="1"/>
  <c r="H17" i="1"/>
  <c r="I17" i="1"/>
  <c r="J17" i="1"/>
  <c r="C14" i="1"/>
  <c r="H12" i="1" l="1"/>
  <c r="G12" i="1"/>
  <c r="E11" i="1"/>
  <c r="C11" i="1"/>
  <c r="I35" i="1"/>
  <c r="I30" i="1" l="1"/>
  <c r="I28" i="1"/>
  <c r="I10" i="1" l="1"/>
  <c r="C19" i="1" l="1"/>
  <c r="D19" i="1" l="1"/>
  <c r="D23" i="1" s="1"/>
  <c r="D25" i="1" s="1"/>
  <c r="E19" i="1"/>
  <c r="F19" i="1"/>
  <c r="F23" i="1" s="1"/>
  <c r="G7" i="1" l="1"/>
  <c r="H33" i="1" l="1"/>
  <c r="G33" i="1"/>
  <c r="C29" i="1" l="1"/>
  <c r="D29" i="1" l="1"/>
  <c r="E29" i="1"/>
  <c r="I29" i="1" s="1"/>
  <c r="H35" i="1"/>
  <c r="G35" i="1"/>
  <c r="J30" i="1"/>
  <c r="H30" i="1"/>
  <c r="H32" i="1"/>
  <c r="G30" i="1"/>
  <c r="G32" i="1"/>
  <c r="D27" i="1"/>
  <c r="E27" i="1"/>
  <c r="E34" i="1" s="1"/>
  <c r="F27" i="1"/>
  <c r="F34" i="1" s="1"/>
  <c r="C27" i="1"/>
  <c r="C34" i="1" s="1"/>
  <c r="I27" i="1" l="1"/>
  <c r="D34" i="1"/>
  <c r="E36" i="1"/>
  <c r="H27" i="1"/>
  <c r="C36" i="1"/>
  <c r="J27" i="1"/>
  <c r="J29" i="1"/>
  <c r="G27" i="1"/>
  <c r="G34" i="1" s="1"/>
  <c r="H29" i="1"/>
  <c r="G29" i="1"/>
  <c r="J18" i="1"/>
  <c r="J15" i="1"/>
  <c r="J10" i="1"/>
  <c r="J11" i="1"/>
  <c r="J7" i="1"/>
  <c r="I18" i="1"/>
  <c r="I15" i="1"/>
  <c r="I11" i="1"/>
  <c r="I7" i="1"/>
  <c r="H18" i="1"/>
  <c r="H15" i="1"/>
  <c r="H10" i="1"/>
  <c r="H11" i="1"/>
  <c r="H7" i="1"/>
  <c r="G18" i="1"/>
  <c r="G15" i="1"/>
  <c r="G10" i="1"/>
  <c r="G11" i="1"/>
  <c r="J14" i="1"/>
  <c r="D36" i="1" l="1"/>
  <c r="I36" i="1" s="1"/>
  <c r="I34" i="1"/>
  <c r="F36" i="1"/>
  <c r="H34" i="1"/>
  <c r="H14" i="1"/>
  <c r="I14" i="1"/>
  <c r="G28" i="1" l="1"/>
  <c r="H28" i="1"/>
  <c r="J31" i="1" l="1"/>
  <c r="H31" i="1"/>
  <c r="G31" i="1"/>
  <c r="G36" i="1" l="1"/>
  <c r="G22" i="1" l="1"/>
  <c r="I24" i="1"/>
  <c r="H36" i="1"/>
  <c r="I20" i="1"/>
  <c r="H22" i="1"/>
  <c r="H20" i="1"/>
  <c r="J34" i="1"/>
  <c r="J36" i="1"/>
  <c r="J28" i="1"/>
  <c r="J20" i="1"/>
  <c r="J22" i="1"/>
  <c r="J21" i="1" l="1"/>
  <c r="I21" i="1"/>
  <c r="H24" i="1"/>
  <c r="I22" i="1"/>
  <c r="J24" i="1"/>
  <c r="G24" i="1"/>
  <c r="G20" i="1"/>
  <c r="C23" i="1"/>
  <c r="C25" i="1" s="1"/>
  <c r="H21" i="1"/>
  <c r="H19" i="1"/>
  <c r="H23" i="1" s="1"/>
  <c r="J19" i="1"/>
  <c r="F25" i="1" l="1"/>
  <c r="F37" i="1" s="1"/>
  <c r="C37" i="1"/>
  <c r="G21" i="1"/>
  <c r="I19" i="1" l="1"/>
  <c r="G19" i="1"/>
  <c r="J6" i="1" l="1"/>
  <c r="I6" i="1"/>
  <c r="E23" i="1"/>
  <c r="D37" i="1" l="1"/>
  <c r="E25" i="1"/>
  <c r="E37" i="1" s="1"/>
  <c r="I23" i="1"/>
  <c r="J23" i="1"/>
  <c r="G23" i="1"/>
  <c r="I25" i="1" l="1"/>
  <c r="G25" i="1"/>
  <c r="H25" i="1"/>
  <c r="J25" i="1"/>
  <c r="I37" i="1" l="1"/>
  <c r="J37" i="1"/>
  <c r="G37" i="1"/>
  <c r="H37" i="1"/>
</calcChain>
</file>

<file path=xl/sharedStrings.xml><?xml version="1.0" encoding="utf-8"?>
<sst xmlns="http://schemas.openxmlformats.org/spreadsheetml/2006/main" count="54" uniqueCount="51">
  <si>
    <t>Податкові надходження</t>
  </si>
  <si>
    <t>Рентна плата та плата за використання інших природних ресурсів</t>
  </si>
  <si>
    <t>Внутрішні податки на товари та послуги</t>
  </si>
  <si>
    <t xml:space="preserve">Місцеві податки </t>
  </si>
  <si>
    <t>Єдиний податок</t>
  </si>
  <si>
    <t>Неподаткові надходження</t>
  </si>
  <si>
    <t>1. Доходи від власності та підприємницької діяльності</t>
  </si>
  <si>
    <t>Адміністративні збори та платежі, доходи від некомерційної  господарської  діяльності</t>
  </si>
  <si>
    <t>4. Інші неподаткові надходження</t>
  </si>
  <si>
    <t>ВСЬОГО офіційні трансферти</t>
  </si>
  <si>
    <t>Всього доходів загального фонду</t>
  </si>
  <si>
    <t xml:space="preserve">С П Е Ц І А Л Ь Н И Й      Ф О Н Д </t>
  </si>
  <si>
    <t>Екологічний податок</t>
  </si>
  <si>
    <t xml:space="preserve"> Власні надходження бюджетних установ </t>
  </si>
  <si>
    <t>Всього доходiв спецфонду</t>
  </si>
  <si>
    <t xml:space="preserve">    РАЗОМ ДОХОДIВ   </t>
  </si>
  <si>
    <t>РАЗОМ ЗАГАЛЬНИЙ ФОНД                   (без трансфертів)</t>
  </si>
  <si>
    <t>Відхилення фактичних надходжень до відповідного періоду минулого року</t>
  </si>
  <si>
    <t>Доходи від операцій з капіталом</t>
  </si>
  <si>
    <t>Код доходів</t>
  </si>
  <si>
    <t>Найменування коду доходів</t>
  </si>
  <si>
    <t>РАЗОМ СПЕЦІАЛЬНИЙ ФОНД                      (без трансфертів)</t>
  </si>
  <si>
    <t>ЗАГАЛЬНИЙ ФОНД</t>
  </si>
  <si>
    <t>Грошові стягнення за шкоду, заподіяну порушенням зак-ва про охорону навколишнього природ-ного середовища …</t>
  </si>
  <si>
    <t>Додаток 1</t>
  </si>
  <si>
    <t>Заступник начальника управління-</t>
  </si>
  <si>
    <t>начальник відділу доходів</t>
  </si>
  <si>
    <t>Ірина ВІЗІТАУ</t>
  </si>
  <si>
    <t>Цільові фонди, утворені …, органами місцевого самоврядування та місцевими органами виконавчої влади</t>
  </si>
  <si>
    <t xml:space="preserve">А Н А Л І З виконання плану по доходах бюджету Жмеринської міської ТГ за 2026 рік </t>
  </si>
  <si>
    <t>Уточнений розпис на 2026р.</t>
  </si>
  <si>
    <t>Відсоток фактичних надходжень до відповідного періоду минулого року</t>
  </si>
  <si>
    <t>Розпис на 5 місяців 2026р.</t>
  </si>
  <si>
    <t>Відхилення фактичних надходжень до плану на 5 місяців 2026 року</t>
  </si>
  <si>
    <t>Фактичні надходження за 5 місяців 2026року</t>
  </si>
  <si>
    <t>Фактичні надходження за 5 місяців 2025 року</t>
  </si>
  <si>
    <t>Відсоток виконання плану на 5 місяців 2026р.</t>
  </si>
  <si>
    <t>на 01.06.2026 року</t>
  </si>
  <si>
    <t>18010500-18010900</t>
  </si>
  <si>
    <t>18010100-18010400</t>
  </si>
  <si>
    <t>Нерухоме майно</t>
  </si>
  <si>
    <t>Плата за землю</t>
  </si>
  <si>
    <t>Транспортний податок та Туристичний збір</t>
  </si>
  <si>
    <t>18011000, 18011100, 18030100, 18030200</t>
  </si>
  <si>
    <t>Пальне</t>
  </si>
  <si>
    <t>14021900-14031900</t>
  </si>
  <si>
    <t>14040100-14040200</t>
  </si>
  <si>
    <t xml:space="preserve">1. Податки на доходи, податки на прибуток, податки на збільшення ринкової вартості, в т.ч.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</si>
  <si>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</si>
  <si>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ПДФО, що сплачується податковими агентами, із доходів платника податку інших ніж  заробітна плата</t>
  </si>
  <si>
    <t>Акцизний податок (алкоголь, тютюн)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</si>
</sst>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5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.5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5.5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9694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4" fillId="0" borderId="0" xfId="0" applyFont="1"/>
    <xf numFmtId="0" fontId="2" fillId="3" borderId="4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top"/>
    </xf>
    <xf numFmtId="0" fontId="2" fillId="2" borderId="1" xfId="1" applyFont="1" applyFill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3" borderId="8" xfId="1" applyFont="1" applyFill="1" applyBorder="1" applyAlignment="1" applyProtection="1">
      <alignment horizontal="center" vertical="center"/>
    </xf>
    <xf numFmtId="164" fontId="2" fillId="3" borderId="29" xfId="0" applyNumberFormat="1" applyFont="1" applyFill="1" applyBorder="1"/>
    <xf numFmtId="0" fontId="3" fillId="3" borderId="10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top" wrapText="1"/>
    </xf>
    <xf numFmtId="0" fontId="13" fillId="0" borderId="0" xfId="0" applyFont="1"/>
    <xf numFmtId="0" fontId="7" fillId="7" borderId="19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7" fillId="7" borderId="4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wrapText="1"/>
    </xf>
    <xf numFmtId="0" fontId="3" fillId="3" borderId="16" xfId="1" applyFont="1" applyFill="1" applyBorder="1" applyAlignment="1" applyProtection="1">
      <alignment horizontal="center" vertical="top" wrapText="1"/>
    </xf>
    <xf numFmtId="0" fontId="18" fillId="2" borderId="41" xfId="1" applyFont="1" applyFill="1" applyBorder="1" applyAlignment="1" applyProtection="1">
      <alignment horizontal="center" vertical="center"/>
    </xf>
    <xf numFmtId="0" fontId="18" fillId="2" borderId="2" xfId="1" applyFont="1" applyFill="1" applyBorder="1" applyAlignment="1" applyProtection="1">
      <alignment horizontal="center" vertical="center"/>
    </xf>
    <xf numFmtId="0" fontId="2" fillId="3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/>
    </xf>
    <xf numFmtId="0" fontId="2" fillId="2" borderId="42" xfId="1" applyFont="1" applyFill="1" applyBorder="1" applyAlignment="1" applyProtection="1">
      <alignment vertical="top" wrapText="1"/>
    </xf>
    <xf numFmtId="0" fontId="2" fillId="2" borderId="14" xfId="1" applyFont="1" applyFill="1" applyBorder="1" applyAlignment="1" applyProtection="1">
      <alignment horizontal="center" vertical="top"/>
    </xf>
    <xf numFmtId="0" fontId="2" fillId="2" borderId="15" xfId="1" applyFont="1" applyFill="1" applyBorder="1" applyAlignment="1" applyProtection="1">
      <alignment horizontal="left" vertical="center" wrapText="1"/>
    </xf>
    <xf numFmtId="0" fontId="18" fillId="2" borderId="41" xfId="1" applyFont="1" applyFill="1" applyBorder="1" applyAlignment="1" applyProtection="1">
      <alignment horizontal="center" vertical="top" wrapText="1"/>
    </xf>
    <xf numFmtId="0" fontId="18" fillId="2" borderId="2" xfId="1" applyFont="1" applyFill="1" applyBorder="1" applyAlignment="1" applyProtection="1">
      <alignment horizontal="center" vertical="top" wrapText="1"/>
    </xf>
    <xf numFmtId="0" fontId="2" fillId="2" borderId="3" xfId="1" applyFont="1" applyFill="1" applyBorder="1" applyAlignment="1" applyProtection="1">
      <alignment horizontal="center" vertical="top"/>
    </xf>
    <xf numFmtId="0" fontId="21" fillId="6" borderId="41" xfId="1" applyFont="1" applyFill="1" applyBorder="1" applyAlignment="1" applyProtection="1">
      <alignment horizontal="center" vertical="top" wrapText="1"/>
    </xf>
    <xf numFmtId="0" fontId="21" fillId="6" borderId="41" xfId="1" applyFont="1" applyFill="1" applyBorder="1" applyAlignment="1" applyProtection="1">
      <alignment horizontal="center" vertical="center" wrapText="1"/>
    </xf>
    <xf numFmtId="0" fontId="18" fillId="6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left" vertical="center" wrapText="1"/>
    </xf>
    <xf numFmtId="0" fontId="7" fillId="2" borderId="6" xfId="1" applyFont="1" applyFill="1" applyBorder="1" applyAlignment="1" applyProtection="1">
      <alignment horizontal="left" vertical="center" wrapText="1"/>
    </xf>
    <xf numFmtId="0" fontId="18" fillId="2" borderId="44" xfId="1" applyFont="1" applyFill="1" applyBorder="1" applyAlignment="1" applyProtection="1">
      <alignment horizontal="left" vertical="center" wrapText="1"/>
    </xf>
    <xf numFmtId="0" fontId="18" fillId="2" borderId="7" xfId="1" applyFont="1" applyFill="1" applyBorder="1" applyAlignment="1" applyProtection="1">
      <alignment horizontal="left" vertical="center" wrapText="1"/>
    </xf>
    <xf numFmtId="0" fontId="3" fillId="2" borderId="6" xfId="1" applyFont="1" applyFill="1" applyBorder="1" applyAlignment="1" applyProtection="1">
      <alignment horizontal="left" vertical="center" wrapText="1"/>
    </xf>
    <xf numFmtId="0" fontId="20" fillId="2" borderId="44" xfId="1" applyFont="1" applyFill="1" applyBorder="1" applyAlignment="1" applyProtection="1">
      <alignment horizontal="left" vertical="center" wrapText="1"/>
    </xf>
    <xf numFmtId="0" fontId="20" fillId="2" borderId="7" xfId="1" applyFont="1" applyFill="1" applyBorder="1" applyAlignment="1" applyProtection="1">
      <alignment horizontal="left" vertical="center" wrapText="1"/>
    </xf>
    <xf numFmtId="0" fontId="3" fillId="2" borderId="23" xfId="1" applyFont="1" applyFill="1" applyBorder="1" applyAlignment="1" applyProtection="1">
      <alignment horizontal="left" vertical="center" wrapText="1"/>
    </xf>
    <xf numFmtId="0" fontId="18" fillId="6" borderId="44" xfId="1" applyFont="1" applyFill="1" applyBorder="1" applyAlignment="1" applyProtection="1">
      <alignment horizontal="left" vertical="center" wrapText="1"/>
    </xf>
    <xf numFmtId="0" fontId="18" fillId="6" borderId="44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165" fontId="6" fillId="3" borderId="3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2" fillId="3" borderId="37" xfId="0" applyNumberFormat="1" applyFont="1" applyFill="1" applyBorder="1" applyAlignment="1">
      <alignment horizontal="center" vertical="center"/>
    </xf>
    <xf numFmtId="165" fontId="2" fillId="3" borderId="35" xfId="0" applyNumberFormat="1" applyFont="1" applyFill="1" applyBorder="1" applyAlignment="1">
      <alignment horizontal="center" vertical="center"/>
    </xf>
    <xf numFmtId="165" fontId="2" fillId="3" borderId="3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165" fontId="2" fillId="2" borderId="35" xfId="0" applyNumberFormat="1" applyFont="1" applyFill="1" applyBorder="1" applyAlignment="1">
      <alignment horizontal="center" vertical="center"/>
    </xf>
    <xf numFmtId="165" fontId="2" fillId="2" borderId="39" xfId="0" applyNumberFormat="1" applyFont="1" applyFill="1" applyBorder="1" applyAlignment="1">
      <alignment horizontal="center" vertical="center"/>
    </xf>
    <xf numFmtId="165" fontId="6" fillId="2" borderId="35" xfId="0" applyNumberFormat="1" applyFont="1" applyFill="1" applyBorder="1" applyAlignment="1">
      <alignment horizontal="center" vertical="center"/>
    </xf>
    <xf numFmtId="165" fontId="6" fillId="2" borderId="32" xfId="0" applyNumberFormat="1" applyFont="1" applyFill="1" applyBorder="1" applyAlignment="1">
      <alignment horizontal="center" vertical="center"/>
    </xf>
    <xf numFmtId="165" fontId="18" fillId="2" borderId="47" xfId="0" applyNumberFormat="1" applyFont="1" applyFill="1" applyBorder="1" applyAlignment="1">
      <alignment horizontal="center" vertical="center"/>
    </xf>
    <xf numFmtId="165" fontId="18" fillId="2" borderId="48" xfId="0" applyNumberFormat="1" applyFont="1" applyFill="1" applyBorder="1" applyAlignment="1">
      <alignment horizontal="center" vertical="center"/>
    </xf>
    <xf numFmtId="165" fontId="19" fillId="2" borderId="47" xfId="0" applyNumberFormat="1" applyFont="1" applyFill="1" applyBorder="1" applyAlignment="1">
      <alignment horizontal="center" vertical="center"/>
    </xf>
    <xf numFmtId="165" fontId="19" fillId="2" borderId="49" xfId="0" applyNumberFormat="1" applyFont="1" applyFill="1" applyBorder="1" applyAlignment="1">
      <alignment horizontal="center" vertical="center"/>
    </xf>
    <xf numFmtId="165" fontId="18" fillId="2" borderId="40" xfId="0" applyNumberFormat="1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center" vertical="center"/>
    </xf>
    <xf numFmtId="165" fontId="19" fillId="2" borderId="24" xfId="0" applyNumberFormat="1" applyFont="1" applyFill="1" applyBorder="1" applyAlignment="1">
      <alignment horizontal="center" vertical="center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6" fillId="2" borderId="33" xfId="0" applyNumberFormat="1" applyFont="1" applyFill="1" applyBorder="1" applyAlignment="1">
      <alignment horizontal="center" vertical="center"/>
    </xf>
    <xf numFmtId="165" fontId="6" fillId="2" borderId="29" xfId="0" applyNumberFormat="1" applyFont="1" applyFill="1" applyBorder="1" applyAlignment="1">
      <alignment horizontal="center" vertical="center"/>
    </xf>
    <xf numFmtId="165" fontId="2" fillId="2" borderId="34" xfId="0" applyNumberFormat="1" applyFont="1" applyFill="1" applyBorder="1" applyAlignment="1">
      <alignment horizontal="center" vertical="center"/>
    </xf>
    <xf numFmtId="165" fontId="2" fillId="2" borderId="38" xfId="0" applyNumberFormat="1" applyFont="1" applyFill="1" applyBorder="1" applyAlignment="1">
      <alignment horizontal="center" vertical="center"/>
    </xf>
    <xf numFmtId="165" fontId="6" fillId="2" borderId="34" xfId="0" applyNumberFormat="1" applyFont="1" applyFill="1" applyBorder="1" applyAlignment="1">
      <alignment horizontal="center" vertical="center"/>
    </xf>
    <xf numFmtId="165" fontId="6" fillId="2" borderId="50" xfId="0" applyNumberFormat="1" applyFont="1" applyFill="1" applyBorder="1" applyAlignment="1">
      <alignment horizontal="center" vertical="center"/>
    </xf>
    <xf numFmtId="165" fontId="18" fillId="6" borderId="47" xfId="0" applyNumberFormat="1" applyFont="1" applyFill="1" applyBorder="1" applyAlignment="1">
      <alignment horizontal="center" vertical="center"/>
    </xf>
    <xf numFmtId="165" fontId="18" fillId="6" borderId="48" xfId="0" applyNumberFormat="1" applyFont="1" applyFill="1" applyBorder="1" applyAlignment="1">
      <alignment horizontal="center" vertical="center"/>
    </xf>
    <xf numFmtId="165" fontId="18" fillId="6" borderId="49" xfId="0" applyNumberFormat="1" applyFont="1" applyFill="1" applyBorder="1" applyAlignment="1">
      <alignment horizontal="center" vertical="center"/>
    </xf>
    <xf numFmtId="165" fontId="18" fillId="6" borderId="40" xfId="0" applyNumberFormat="1" applyFont="1" applyFill="1" applyBorder="1" applyAlignment="1">
      <alignment horizontal="center" vertical="center"/>
    </xf>
    <xf numFmtId="165" fontId="18" fillId="6" borderId="30" xfId="0" applyNumberFormat="1" applyFont="1" applyFill="1" applyBorder="1" applyAlignment="1">
      <alignment horizontal="center" vertical="center"/>
    </xf>
    <xf numFmtId="165" fontId="18" fillId="6" borderId="24" xfId="0" applyNumberFormat="1" applyFont="1" applyFill="1" applyBorder="1" applyAlignment="1">
      <alignment horizontal="center" vertical="center"/>
    </xf>
    <xf numFmtId="165" fontId="2" fillId="3" borderId="36" xfId="0" applyNumberFormat="1" applyFont="1" applyFill="1" applyBorder="1" applyAlignment="1">
      <alignment horizontal="center" vertical="center"/>
    </xf>
    <xf numFmtId="165" fontId="2" fillId="3" borderId="26" xfId="0" applyNumberFormat="1" applyFont="1" applyFill="1" applyBorder="1" applyAlignment="1">
      <alignment horizontal="center" vertical="center"/>
    </xf>
    <xf numFmtId="165" fontId="2" fillId="3" borderId="27" xfId="0" applyNumberFormat="1" applyFont="1" applyFill="1" applyBorder="1" applyAlignment="1">
      <alignment horizontal="center" vertical="center"/>
    </xf>
    <xf numFmtId="165" fontId="2" fillId="2" borderId="32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165" fontId="2" fillId="4" borderId="31" xfId="0" applyNumberFormat="1" applyFont="1" applyFill="1" applyBorder="1" applyAlignment="1">
      <alignment horizontal="center" vertical="center"/>
    </xf>
    <xf numFmtId="165" fontId="3" fillId="4" borderId="19" xfId="0" applyNumberFormat="1" applyFont="1" applyFill="1" applyBorder="1" applyAlignment="1">
      <alignment horizontal="center" vertical="center"/>
    </xf>
    <xf numFmtId="165" fontId="3" fillId="4" borderId="31" xfId="0" applyNumberFormat="1" applyFont="1" applyFill="1" applyBorder="1" applyAlignment="1">
      <alignment horizontal="center" vertical="center"/>
    </xf>
    <xf numFmtId="165" fontId="2" fillId="4" borderId="22" xfId="0" applyNumberFormat="1" applyFont="1" applyFill="1" applyBorder="1" applyAlignment="1">
      <alignment horizontal="center" vertical="center"/>
    </xf>
    <xf numFmtId="165" fontId="2" fillId="5" borderId="35" xfId="0" applyNumberFormat="1" applyFont="1" applyFill="1" applyBorder="1" applyAlignment="1">
      <alignment horizontal="center" vertical="center"/>
    </xf>
    <xf numFmtId="165" fontId="2" fillId="5" borderId="39" xfId="0" applyNumberFormat="1" applyFont="1" applyFill="1" applyBorder="1" applyAlignment="1">
      <alignment horizontal="center" vertical="center"/>
    </xf>
    <xf numFmtId="165" fontId="3" fillId="5" borderId="35" xfId="0" applyNumberFormat="1" applyFont="1" applyFill="1" applyBorder="1" applyAlignment="1">
      <alignment horizontal="center" vertical="center"/>
    </xf>
    <xf numFmtId="165" fontId="3" fillId="5" borderId="39" xfId="0" applyNumberFormat="1" applyFont="1" applyFill="1" applyBorder="1" applyAlignment="1">
      <alignment horizontal="center" vertical="center"/>
    </xf>
    <xf numFmtId="165" fontId="7" fillId="5" borderId="37" xfId="0" applyNumberFormat="1" applyFont="1" applyFill="1" applyBorder="1" applyAlignment="1">
      <alignment horizontal="center" vertical="center"/>
    </xf>
    <xf numFmtId="165" fontId="2" fillId="5" borderId="20" xfId="0" applyNumberFormat="1" applyFont="1" applyFill="1" applyBorder="1" applyAlignment="1">
      <alignment horizontal="center" vertical="center"/>
    </xf>
    <xf numFmtId="165" fontId="3" fillId="9" borderId="40" xfId="0" applyNumberFormat="1" applyFont="1" applyFill="1" applyBorder="1" applyAlignment="1">
      <alignment horizontal="center" vertical="center"/>
    </xf>
    <xf numFmtId="165" fontId="2" fillId="9" borderId="30" xfId="0" applyNumberFormat="1" applyFont="1" applyFill="1" applyBorder="1" applyAlignment="1">
      <alignment horizontal="center" vertical="center"/>
    </xf>
    <xf numFmtId="165" fontId="3" fillId="9" borderId="30" xfId="0" applyNumberFormat="1" applyFont="1" applyFill="1" applyBorder="1" applyAlignment="1">
      <alignment horizontal="center" vertical="center"/>
    </xf>
    <xf numFmtId="165" fontId="3" fillId="9" borderId="36" xfId="0" applyNumberFormat="1" applyFont="1" applyFill="1" applyBorder="1" applyAlignment="1">
      <alignment horizontal="center" vertical="center"/>
    </xf>
    <xf numFmtId="165" fontId="3" fillId="9" borderId="26" xfId="0" applyNumberFormat="1" applyFont="1" applyFill="1" applyBorder="1" applyAlignment="1">
      <alignment horizontal="center" vertical="center"/>
    </xf>
    <xf numFmtId="165" fontId="3" fillId="9" borderId="24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18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center" vertical="center"/>
    </xf>
    <xf numFmtId="165" fontId="2" fillId="2" borderId="31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65" fontId="2" fillId="3" borderId="33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165" fontId="2" fillId="3" borderId="29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5" fontId="2" fillId="2" borderId="46" xfId="0" applyNumberFormat="1" applyFont="1" applyFill="1" applyBorder="1" applyAlignment="1">
      <alignment horizontal="center" vertical="center"/>
    </xf>
    <xf numFmtId="165" fontId="2" fillId="2" borderId="42" xfId="0" applyNumberFormat="1" applyFont="1" applyFill="1" applyBorder="1" applyAlignment="1">
      <alignment horizontal="center" vertical="center"/>
    </xf>
    <xf numFmtId="165" fontId="2" fillId="2" borderId="43" xfId="0" applyNumberFormat="1" applyFont="1" applyFill="1" applyBorder="1" applyAlignment="1">
      <alignment horizontal="center" vertical="center"/>
    </xf>
    <xf numFmtId="165" fontId="2" fillId="3" borderId="34" xfId="0" applyNumberFormat="1" applyFont="1" applyFill="1" applyBorder="1" applyAlignment="1">
      <alignment horizontal="center" vertical="center"/>
    </xf>
    <xf numFmtId="165" fontId="2" fillId="3" borderId="31" xfId="0" applyNumberFormat="1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  <xf numFmtId="165" fontId="2" fillId="4" borderId="36" xfId="0" applyNumberFormat="1" applyFont="1" applyFill="1" applyBorder="1" applyAlignment="1">
      <alignment horizontal="center" vertical="center"/>
    </xf>
    <xf numFmtId="165" fontId="2" fillId="5" borderId="36" xfId="0" applyNumberFormat="1" applyFont="1" applyFill="1" applyBorder="1" applyAlignment="1">
      <alignment horizontal="center" vertical="center"/>
    </xf>
    <xf numFmtId="165" fontId="2" fillId="5" borderId="26" xfId="0" applyNumberFormat="1" applyFont="1" applyFill="1" applyBorder="1" applyAlignment="1">
      <alignment horizontal="center" vertical="center"/>
    </xf>
    <xf numFmtId="165" fontId="11" fillId="5" borderId="31" xfId="0" applyNumberFormat="1" applyFont="1" applyFill="1" applyBorder="1" applyAlignment="1">
      <alignment horizontal="center" vertical="center"/>
    </xf>
    <xf numFmtId="165" fontId="2" fillId="5" borderId="33" xfId="0" applyNumberFormat="1" applyFont="1" applyFill="1" applyBorder="1" applyAlignment="1">
      <alignment horizontal="center" vertical="center"/>
    </xf>
    <xf numFmtId="165" fontId="2" fillId="11" borderId="0" xfId="0" applyNumberFormat="1" applyFont="1" applyFill="1" applyBorder="1" applyAlignment="1">
      <alignment horizontal="center" vertical="center"/>
    </xf>
    <xf numFmtId="165" fontId="2" fillId="5" borderId="22" xfId="0" applyNumberFormat="1" applyFont="1" applyFill="1" applyBorder="1" applyAlignment="1">
      <alignment horizontal="center" vertical="center"/>
    </xf>
    <xf numFmtId="165" fontId="11" fillId="9" borderId="19" xfId="0" applyNumberFormat="1" applyFont="1" applyFill="1" applyBorder="1" applyAlignment="1">
      <alignment horizontal="center" vertical="center"/>
    </xf>
    <xf numFmtId="165" fontId="11" fillId="9" borderId="31" xfId="0" applyNumberFormat="1" applyFont="1" applyFill="1" applyBorder="1" applyAlignment="1">
      <alignment horizontal="center" vertical="center"/>
    </xf>
    <xf numFmtId="165" fontId="11" fillId="9" borderId="37" xfId="0" applyNumberFormat="1" applyFont="1" applyFill="1" applyBorder="1" applyAlignment="1">
      <alignment horizontal="center" vertical="center"/>
    </xf>
    <xf numFmtId="165" fontId="11" fillId="9" borderId="18" xfId="0" applyNumberFormat="1" applyFont="1" applyFill="1" applyBorder="1" applyAlignment="1">
      <alignment horizontal="center" vertical="center"/>
    </xf>
    <xf numFmtId="165" fontId="11" fillId="9" borderId="36" xfId="0" applyNumberFormat="1" applyFont="1" applyFill="1" applyBorder="1" applyAlignment="1">
      <alignment horizontal="center" vertical="center"/>
    </xf>
    <xf numFmtId="165" fontId="11" fillId="9" borderId="22" xfId="0" applyNumberFormat="1" applyFont="1" applyFill="1" applyBorder="1" applyAlignment="1">
      <alignment horizontal="center" vertical="center"/>
    </xf>
    <xf numFmtId="165" fontId="8" fillId="10" borderId="36" xfId="0" applyNumberFormat="1" applyFont="1" applyFill="1" applyBorder="1" applyAlignment="1">
      <alignment horizontal="center" vertical="center"/>
    </xf>
    <xf numFmtId="165" fontId="8" fillId="10" borderId="26" xfId="0" applyNumberFormat="1" applyFont="1" applyFill="1" applyBorder="1" applyAlignment="1">
      <alignment horizontal="center" vertical="center"/>
    </xf>
    <xf numFmtId="165" fontId="8" fillId="10" borderId="19" xfId="0" applyNumberFormat="1" applyFont="1" applyFill="1" applyBorder="1" applyAlignment="1">
      <alignment horizontal="center" vertical="center"/>
    </xf>
    <xf numFmtId="165" fontId="8" fillId="10" borderId="31" xfId="0" applyNumberFormat="1" applyFont="1" applyFill="1" applyBorder="1" applyAlignment="1">
      <alignment horizontal="center" vertical="center"/>
    </xf>
    <xf numFmtId="165" fontId="8" fillId="10" borderId="27" xfId="0" applyNumberFormat="1" applyFont="1" applyFill="1" applyBorder="1" applyAlignment="1">
      <alignment horizontal="center" vertical="center"/>
    </xf>
    <xf numFmtId="165" fontId="2" fillId="2" borderId="47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wrapText="1"/>
    </xf>
    <xf numFmtId="0" fontId="10" fillId="9" borderId="11" xfId="0" applyFont="1" applyFill="1" applyBorder="1" applyAlignment="1">
      <alignment horizontal="center" wrapText="1"/>
    </xf>
    <xf numFmtId="0" fontId="12" fillId="10" borderId="8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9" borderId="2" xfId="1" applyFont="1" applyFill="1" applyBorder="1" applyAlignment="1" applyProtection="1">
      <alignment horizontal="center" vertical="center" wrapText="1"/>
    </xf>
    <xf numFmtId="0" fontId="10" fillId="9" borderId="7" xfId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4" borderId="21" xfId="1" applyFont="1" applyFill="1" applyBorder="1" applyAlignment="1" applyProtection="1">
      <alignment horizontal="center" vertical="center" wrapText="1"/>
    </xf>
    <xf numFmtId="0" fontId="8" fillId="4" borderId="31" xfId="1" applyFont="1" applyFill="1" applyBorder="1" applyAlignment="1" applyProtection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2" defaultPivotStyle="PivotStyleLight16"/>
  <colors>
    <mruColors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zoomScale="80" zoomScaleNormal="100" zoomScaleSheetLayoutView="80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D16" sqref="D16"/>
    </sheetView>
  </sheetViews>
  <sheetFormatPr defaultRowHeight="15" x14ac:dyDescent="0.25"/>
  <cols>
    <col min="1" max="1" width="14.7109375" customWidth="1"/>
    <col min="2" max="2" width="43.5703125" customWidth="1"/>
    <col min="3" max="3" width="23.28515625" customWidth="1"/>
    <col min="4" max="4" width="22.28515625" customWidth="1"/>
    <col min="5" max="5" width="24.28515625" customWidth="1"/>
    <col min="6" max="6" width="19.42578125" customWidth="1"/>
    <col min="7" max="7" width="21.85546875" customWidth="1"/>
    <col min="8" max="8" width="21.5703125" customWidth="1"/>
    <col min="9" max="9" width="17.42578125" customWidth="1"/>
    <col min="10" max="10" width="18" customWidth="1"/>
  </cols>
  <sheetData>
    <row r="1" spans="1:10" ht="19.5" thickBot="1" x14ac:dyDescent="0.35">
      <c r="A1" s="12"/>
      <c r="B1" s="12"/>
      <c r="C1" s="12"/>
      <c r="D1" s="12"/>
      <c r="E1" s="12"/>
      <c r="F1" s="12"/>
      <c r="G1" s="12"/>
      <c r="H1" s="12"/>
      <c r="I1" s="12"/>
      <c r="J1" s="22" t="s">
        <v>24</v>
      </c>
    </row>
    <row r="2" spans="1:10" ht="41.25" customHeight="1" x14ac:dyDescent="0.5">
      <c r="A2" s="157" t="s">
        <v>29</v>
      </c>
      <c r="B2" s="158"/>
      <c r="C2" s="158"/>
      <c r="D2" s="158"/>
      <c r="E2" s="158"/>
      <c r="F2" s="158"/>
      <c r="G2" s="158"/>
      <c r="H2" s="158"/>
      <c r="I2" s="158"/>
      <c r="J2" s="159"/>
    </row>
    <row r="3" spans="1:10" ht="51.75" customHeight="1" thickBot="1" x14ac:dyDescent="0.6">
      <c r="A3" s="160" t="s">
        <v>37</v>
      </c>
      <c r="B3" s="161"/>
      <c r="C3" s="161"/>
      <c r="D3" s="161"/>
      <c r="E3" s="161"/>
      <c r="F3" s="161"/>
      <c r="G3" s="161"/>
      <c r="H3" s="161"/>
      <c r="I3" s="161"/>
      <c r="J3" s="162"/>
    </row>
    <row r="4" spans="1:10" ht="117.75" customHeight="1" thickBot="1" x14ac:dyDescent="0.3">
      <c r="A4" s="23" t="s">
        <v>19</v>
      </c>
      <c r="B4" s="24" t="s">
        <v>20</v>
      </c>
      <c r="C4" s="13" t="s">
        <v>30</v>
      </c>
      <c r="D4" s="14" t="s">
        <v>32</v>
      </c>
      <c r="E4" s="13" t="s">
        <v>34</v>
      </c>
      <c r="F4" s="15" t="s">
        <v>35</v>
      </c>
      <c r="G4" s="16" t="s">
        <v>33</v>
      </c>
      <c r="H4" s="17" t="s">
        <v>17</v>
      </c>
      <c r="I4" s="18" t="s">
        <v>36</v>
      </c>
      <c r="J4" s="19" t="s">
        <v>31</v>
      </c>
    </row>
    <row r="5" spans="1:10" ht="32.25" customHeight="1" thickBot="1" x14ac:dyDescent="0.3">
      <c r="A5" s="165" t="s">
        <v>22</v>
      </c>
      <c r="B5" s="166"/>
      <c r="C5" s="166"/>
      <c r="D5" s="166"/>
      <c r="E5" s="166"/>
      <c r="F5" s="166"/>
      <c r="G5" s="166"/>
      <c r="H5" s="167"/>
      <c r="I5" s="167"/>
      <c r="J5" s="168"/>
    </row>
    <row r="6" spans="1:10" ht="42" customHeight="1" thickBot="1" x14ac:dyDescent="0.3">
      <c r="A6" s="5">
        <v>10000000</v>
      </c>
      <c r="B6" s="10" t="s">
        <v>0</v>
      </c>
      <c r="C6" s="54">
        <v>596409.42000000004</v>
      </c>
      <c r="D6" s="55">
        <v>238203.64600000001</v>
      </c>
      <c r="E6" s="56">
        <v>246186.22060999999</v>
      </c>
      <c r="F6" s="55">
        <v>203106.94613</v>
      </c>
      <c r="G6" s="57">
        <f t="shared" ref="G6:G11" si="0">E6-D6</f>
        <v>7982.5746099999815</v>
      </c>
      <c r="H6" s="58">
        <f>E6-F6</f>
        <v>43079.274479999993</v>
      </c>
      <c r="I6" s="54">
        <f>E6/D6*100</f>
        <v>103.35115551086065</v>
      </c>
      <c r="J6" s="59">
        <f>E6/F6*100</f>
        <v>121.21014337561198</v>
      </c>
    </row>
    <row r="7" spans="1:10" ht="82.5" customHeight="1" x14ac:dyDescent="0.25">
      <c r="A7" s="4">
        <v>11000000</v>
      </c>
      <c r="B7" s="43" t="s">
        <v>47</v>
      </c>
      <c r="C7" s="60">
        <v>403221.9</v>
      </c>
      <c r="D7" s="61">
        <v>154609.9</v>
      </c>
      <c r="E7" s="60">
        <v>160781.22130999999</v>
      </c>
      <c r="F7" s="61">
        <v>132445.67848999999</v>
      </c>
      <c r="G7" s="60">
        <f t="shared" si="0"/>
        <v>6171.3213099999994</v>
      </c>
      <c r="H7" s="61">
        <f>E7-F7</f>
        <v>28335.542820000002</v>
      </c>
      <c r="I7" s="62">
        <f>E7/D7*100</f>
        <v>103.99154343285907</v>
      </c>
      <c r="J7" s="63">
        <f>E7/F7*100</f>
        <v>121.39408634773947</v>
      </c>
    </row>
    <row r="8" spans="1:10" ht="104.25" customHeight="1" x14ac:dyDescent="0.25">
      <c r="A8" s="26">
        <v>11010100</v>
      </c>
      <c r="B8" s="45" t="s">
        <v>48</v>
      </c>
      <c r="C8" s="64">
        <v>378484.2</v>
      </c>
      <c r="D8" s="65">
        <v>146826.70000000001</v>
      </c>
      <c r="E8" s="64">
        <v>149780.17486</v>
      </c>
      <c r="F8" s="65">
        <v>127278.658</v>
      </c>
      <c r="G8" s="64">
        <f t="shared" ref="G8:G9" si="1">E8-D8</f>
        <v>2953.4748599999875</v>
      </c>
      <c r="H8" s="65">
        <f t="shared" ref="H8:H9" si="2">E8-F8</f>
        <v>22501.516860000003</v>
      </c>
      <c r="I8" s="66">
        <f t="shared" ref="I8:I9" si="3">E8/D8*100</f>
        <v>102.01153799683571</v>
      </c>
      <c r="J8" s="67">
        <f t="shared" ref="J8:J9" si="4">E8/F8*100</f>
        <v>117.67893943382086</v>
      </c>
    </row>
    <row r="9" spans="1:10" ht="91.5" customHeight="1" thickBot="1" x14ac:dyDescent="0.3">
      <c r="A9" s="27">
        <v>11010400</v>
      </c>
      <c r="B9" s="46" t="s">
        <v>49</v>
      </c>
      <c r="C9" s="68">
        <v>21200</v>
      </c>
      <c r="D9" s="69">
        <v>6446.5</v>
      </c>
      <c r="E9" s="68">
        <v>9827.9866700000002</v>
      </c>
      <c r="F9" s="69">
        <v>3943.6</v>
      </c>
      <c r="G9" s="68">
        <f t="shared" si="1"/>
        <v>3381.4866700000002</v>
      </c>
      <c r="H9" s="69">
        <f t="shared" si="2"/>
        <v>5884.3866699999999</v>
      </c>
      <c r="I9" s="70">
        <f t="shared" si="3"/>
        <v>152.45461366633057</v>
      </c>
      <c r="J9" s="71">
        <f t="shared" si="4"/>
        <v>249.21357820265749</v>
      </c>
    </row>
    <row r="10" spans="1:10" ht="67.5" customHeight="1" thickBot="1" x14ac:dyDescent="0.3">
      <c r="A10" s="34">
        <v>13000000</v>
      </c>
      <c r="B10" s="35" t="s">
        <v>1</v>
      </c>
      <c r="C10" s="72">
        <v>715.9</v>
      </c>
      <c r="D10" s="73">
        <v>354</v>
      </c>
      <c r="E10" s="72">
        <v>304.351</v>
      </c>
      <c r="F10" s="73">
        <v>326.27499999999998</v>
      </c>
      <c r="G10" s="72">
        <f t="shared" si="0"/>
        <v>-49.649000000000001</v>
      </c>
      <c r="H10" s="73">
        <f t="shared" ref="H10:H14" si="5">E10-F10</f>
        <v>-21.923999999999978</v>
      </c>
      <c r="I10" s="74">
        <f>E10/D10*100</f>
        <v>85.974858757062151</v>
      </c>
      <c r="J10" s="75">
        <f t="shared" ref="J10:J14" si="6">E10/F10*100</f>
        <v>93.280514903072572</v>
      </c>
    </row>
    <row r="11" spans="1:10" ht="51.75" customHeight="1" x14ac:dyDescent="0.25">
      <c r="A11" s="3">
        <v>14000000</v>
      </c>
      <c r="B11" s="47" t="s">
        <v>2</v>
      </c>
      <c r="C11" s="60">
        <f>C12+C13</f>
        <v>45255.630000000005</v>
      </c>
      <c r="D11" s="61">
        <f t="shared" ref="D11:F11" si="7">D12+D13</f>
        <v>18928.75</v>
      </c>
      <c r="E11" s="60">
        <f t="shared" si="7"/>
        <v>19666.332609999998</v>
      </c>
      <c r="F11" s="61">
        <f t="shared" si="7"/>
        <v>14088.60649</v>
      </c>
      <c r="G11" s="60">
        <f t="shared" si="0"/>
        <v>737.58260999999766</v>
      </c>
      <c r="H11" s="61">
        <f t="shared" si="5"/>
        <v>5577.7261199999975</v>
      </c>
      <c r="I11" s="62">
        <f t="shared" ref="I11:I14" si="8">E11/D11*100</f>
        <v>103.89662608465957</v>
      </c>
      <c r="J11" s="63">
        <f t="shared" si="6"/>
        <v>139.59033225861643</v>
      </c>
    </row>
    <row r="12" spans="1:10" ht="51.75" customHeight="1" x14ac:dyDescent="0.25">
      <c r="A12" s="36" t="s">
        <v>45</v>
      </c>
      <c r="B12" s="48" t="s">
        <v>44</v>
      </c>
      <c r="C12" s="64">
        <f>3100+25260</f>
        <v>28360</v>
      </c>
      <c r="D12" s="65">
        <f>1250+10500</f>
        <v>11750</v>
      </c>
      <c r="E12" s="64">
        <f>1238.533+10681.865</f>
        <v>11920.397999999999</v>
      </c>
      <c r="F12" s="65">
        <f>1362.04579+6776.518</f>
        <v>8138.5637900000002</v>
      </c>
      <c r="G12" s="64">
        <f t="shared" ref="G12:G13" si="9">E12-D12</f>
        <v>170.39799999999923</v>
      </c>
      <c r="H12" s="65">
        <f t="shared" ref="H12:H13" si="10">E12-F12</f>
        <v>3781.8342099999991</v>
      </c>
      <c r="I12" s="66">
        <f t="shared" ref="I12:I13" si="11">E12/D12*100</f>
        <v>101.45019574468084</v>
      </c>
      <c r="J12" s="67">
        <f t="shared" ref="J12:J13" si="12">E12/F12*100</f>
        <v>146.46807849127885</v>
      </c>
    </row>
    <row r="13" spans="1:10" ht="51.75" customHeight="1" thickBot="1" x14ac:dyDescent="0.3">
      <c r="A13" s="37" t="s">
        <v>46</v>
      </c>
      <c r="B13" s="49" t="s">
        <v>50</v>
      </c>
      <c r="C13" s="68">
        <f>16895.63</f>
        <v>16895.63</v>
      </c>
      <c r="D13" s="69">
        <f>4462.5+2716.25</f>
        <v>7178.75</v>
      </c>
      <c r="E13" s="68">
        <f>5079.251+2666.68361</f>
        <v>7745.9346100000002</v>
      </c>
      <c r="F13" s="69">
        <f>3734.27428+2215.76842</f>
        <v>5950.0427</v>
      </c>
      <c r="G13" s="68">
        <f t="shared" si="9"/>
        <v>567.18461000000025</v>
      </c>
      <c r="H13" s="69">
        <f t="shared" si="10"/>
        <v>1795.8919100000003</v>
      </c>
      <c r="I13" s="70">
        <f t="shared" si="11"/>
        <v>107.90088260491034</v>
      </c>
      <c r="J13" s="71">
        <f t="shared" si="12"/>
        <v>130.18284070465577</v>
      </c>
    </row>
    <row r="14" spans="1:10" ht="40.5" customHeight="1" x14ac:dyDescent="0.25">
      <c r="A14" s="38">
        <v>18000000</v>
      </c>
      <c r="B14" s="50" t="s">
        <v>3</v>
      </c>
      <c r="C14" s="76">
        <f>C15+C16+C17+C18</f>
        <v>147216</v>
      </c>
      <c r="D14" s="77">
        <f t="shared" ref="D14:F14" si="13">D15+D16+D17+D18</f>
        <v>64310.995999999999</v>
      </c>
      <c r="E14" s="76">
        <f t="shared" si="13"/>
        <v>65434.315520000004</v>
      </c>
      <c r="F14" s="77">
        <f t="shared" si="13"/>
        <v>56246.399999999994</v>
      </c>
      <c r="G14" s="143">
        <f>E14-D14</f>
        <v>1123.3195200000046</v>
      </c>
      <c r="H14" s="77">
        <f t="shared" si="5"/>
        <v>9187.9155200000096</v>
      </c>
      <c r="I14" s="78">
        <f t="shared" si="8"/>
        <v>101.74669899374595</v>
      </c>
      <c r="J14" s="79">
        <f t="shared" si="6"/>
        <v>116.3351174830745</v>
      </c>
    </row>
    <row r="15" spans="1:10" ht="48.75" customHeight="1" x14ac:dyDescent="0.25">
      <c r="A15" s="39" t="s">
        <v>39</v>
      </c>
      <c r="B15" s="51" t="s">
        <v>40</v>
      </c>
      <c r="C15" s="80">
        <v>19825.5</v>
      </c>
      <c r="D15" s="81">
        <v>9212</v>
      </c>
      <c r="E15" s="80">
        <v>9153.5974200000001</v>
      </c>
      <c r="F15" s="81">
        <v>8319.2999999999993</v>
      </c>
      <c r="G15" s="80">
        <f>E15-D15</f>
        <v>-58.402579999999944</v>
      </c>
      <c r="H15" s="81">
        <f>E15-F15</f>
        <v>834.29742000000078</v>
      </c>
      <c r="I15" s="80">
        <f>E15/D15*100</f>
        <v>99.366016283108991</v>
      </c>
      <c r="J15" s="82">
        <f>E15/F15*100</f>
        <v>110.02845696152322</v>
      </c>
    </row>
    <row r="16" spans="1:10" ht="48.75" customHeight="1" x14ac:dyDescent="0.25">
      <c r="A16" s="39" t="s">
        <v>38</v>
      </c>
      <c r="B16" s="51" t="s">
        <v>41</v>
      </c>
      <c r="C16" s="80">
        <v>59505.1</v>
      </c>
      <c r="D16" s="81">
        <v>24255</v>
      </c>
      <c r="E16" s="80">
        <v>25620.318469999998</v>
      </c>
      <c r="F16" s="81">
        <v>19337.099999999999</v>
      </c>
      <c r="G16" s="80">
        <f>E16-D16</f>
        <v>1365.3184699999983</v>
      </c>
      <c r="H16" s="81">
        <f>E16-F16</f>
        <v>6283.2184699999998</v>
      </c>
      <c r="I16" s="80">
        <f>E16/D16*100</f>
        <v>105.62901863533291</v>
      </c>
      <c r="J16" s="82">
        <f>E16/F16*100</f>
        <v>132.49307533187499</v>
      </c>
    </row>
    <row r="17" spans="1:11" ht="76.5" customHeight="1" x14ac:dyDescent="0.25">
      <c r="A17" s="40" t="s">
        <v>43</v>
      </c>
      <c r="B17" s="52" t="s">
        <v>42</v>
      </c>
      <c r="C17" s="80">
        <v>77.7</v>
      </c>
      <c r="D17" s="81">
        <v>38.5</v>
      </c>
      <c r="E17" s="80">
        <f>66.30654+7.68814</f>
        <v>73.994680000000002</v>
      </c>
      <c r="F17" s="81">
        <v>52.8</v>
      </c>
      <c r="G17" s="80">
        <f t="shared" ref="G17:G18" si="14">E17-D17</f>
        <v>35.494680000000002</v>
      </c>
      <c r="H17" s="81">
        <f t="shared" ref="H17:H18" si="15">E17-F17</f>
        <v>21.194680000000005</v>
      </c>
      <c r="I17" s="80">
        <f>E17/D17*100</f>
        <v>192.19397402597403</v>
      </c>
      <c r="J17" s="82">
        <f t="shared" ref="J17:J18" si="16">E17/F17*100</f>
        <v>140.14143939393941</v>
      </c>
    </row>
    <row r="18" spans="1:11" ht="33.75" customHeight="1" thickBot="1" x14ac:dyDescent="0.3">
      <c r="A18" s="41">
        <v>18050000</v>
      </c>
      <c r="B18" s="53" t="s">
        <v>4</v>
      </c>
      <c r="C18" s="83">
        <v>67807.7</v>
      </c>
      <c r="D18" s="84">
        <v>30805.495999999999</v>
      </c>
      <c r="E18" s="83">
        <v>30586.40495</v>
      </c>
      <c r="F18" s="84">
        <v>28537.200000000001</v>
      </c>
      <c r="G18" s="83">
        <f t="shared" si="14"/>
        <v>-219.09104999999909</v>
      </c>
      <c r="H18" s="84">
        <f t="shared" si="15"/>
        <v>2049.2049499999994</v>
      </c>
      <c r="I18" s="83">
        <f t="shared" ref="I18" si="17">E18/D18*100</f>
        <v>99.288792331082746</v>
      </c>
      <c r="J18" s="85">
        <f t="shared" si="16"/>
        <v>107.18081994729687</v>
      </c>
    </row>
    <row r="19" spans="1:11" ht="56.25" customHeight="1" thickBot="1" x14ac:dyDescent="0.3">
      <c r="A19" s="8">
        <v>20000000</v>
      </c>
      <c r="B19" s="42" t="s">
        <v>5</v>
      </c>
      <c r="C19" s="86">
        <f t="shared" ref="C19:F19" si="18">C20+C21+C22</f>
        <v>6417.3</v>
      </c>
      <c r="D19" s="87">
        <f t="shared" si="18"/>
        <v>2335.6999999999998</v>
      </c>
      <c r="E19" s="86">
        <f t="shared" si="18"/>
        <v>2753.5620100000001</v>
      </c>
      <c r="F19" s="87">
        <f t="shared" si="18"/>
        <v>3252.5123899999999</v>
      </c>
      <c r="G19" s="86">
        <f t="shared" ref="G19:G25" si="19">E19-D19</f>
        <v>417.86201000000028</v>
      </c>
      <c r="H19" s="87">
        <f>E19-F19</f>
        <v>-498.95037999999977</v>
      </c>
      <c r="I19" s="86">
        <f t="shared" ref="I19:I24" si="20">E19/D19*100</f>
        <v>117.89022605642849</v>
      </c>
      <c r="J19" s="88">
        <f t="shared" ref="J19:J25" si="21">E19/F19*100</f>
        <v>84.659539452207895</v>
      </c>
    </row>
    <row r="20" spans="1:11" ht="51" customHeight="1" thickBot="1" x14ac:dyDescent="0.3">
      <c r="A20" s="4">
        <v>21000000</v>
      </c>
      <c r="B20" s="43" t="s">
        <v>6</v>
      </c>
      <c r="C20" s="60">
        <v>2257.1999999999998</v>
      </c>
      <c r="D20" s="61">
        <v>766.2</v>
      </c>
      <c r="E20" s="60">
        <v>772.15857000000005</v>
      </c>
      <c r="F20" s="61">
        <v>613.84100999999998</v>
      </c>
      <c r="G20" s="60">
        <f t="shared" si="19"/>
        <v>5.9585700000000088</v>
      </c>
      <c r="H20" s="61">
        <f>E20-F20</f>
        <v>158.31756000000007</v>
      </c>
      <c r="I20" s="60">
        <f t="shared" si="20"/>
        <v>100.77767815191856</v>
      </c>
      <c r="J20" s="89">
        <f t="shared" si="21"/>
        <v>125.79129732632235</v>
      </c>
    </row>
    <row r="21" spans="1:11" ht="63.75" customHeight="1" thickBot="1" x14ac:dyDescent="0.3">
      <c r="A21" s="4">
        <v>22000000</v>
      </c>
      <c r="B21" s="44" t="s">
        <v>7</v>
      </c>
      <c r="C21" s="60">
        <v>3739.9</v>
      </c>
      <c r="D21" s="61">
        <v>1391</v>
      </c>
      <c r="E21" s="60">
        <v>1366.5960399999999</v>
      </c>
      <c r="F21" s="61">
        <v>1604.0286799999999</v>
      </c>
      <c r="G21" s="60">
        <f t="shared" si="19"/>
        <v>-24.403960000000097</v>
      </c>
      <c r="H21" s="61">
        <f>E21-F21</f>
        <v>-237.43263999999999</v>
      </c>
      <c r="I21" s="60">
        <f t="shared" si="20"/>
        <v>98.245581595974102</v>
      </c>
      <c r="J21" s="89">
        <f t="shared" si="21"/>
        <v>85.197731003163852</v>
      </c>
    </row>
    <row r="22" spans="1:11" ht="42.75" customHeight="1" thickBot="1" x14ac:dyDescent="0.3">
      <c r="A22" s="4">
        <v>24000000</v>
      </c>
      <c r="B22" s="43" t="s">
        <v>8</v>
      </c>
      <c r="C22" s="60">
        <v>420.2</v>
      </c>
      <c r="D22" s="61">
        <v>178.5</v>
      </c>
      <c r="E22" s="60">
        <v>614.80740000000003</v>
      </c>
      <c r="F22" s="61">
        <v>1034.6427000000001</v>
      </c>
      <c r="G22" s="60">
        <f t="shared" si="19"/>
        <v>436.30740000000003</v>
      </c>
      <c r="H22" s="61">
        <f>E22-F22</f>
        <v>-419.83530000000007</v>
      </c>
      <c r="I22" s="60">
        <f t="shared" si="20"/>
        <v>344.42991596638655</v>
      </c>
      <c r="J22" s="89">
        <f t="shared" si="21"/>
        <v>59.4221947344721</v>
      </c>
    </row>
    <row r="23" spans="1:11" ht="52.5" customHeight="1" thickBot="1" x14ac:dyDescent="0.3">
      <c r="A23" s="155" t="s">
        <v>16</v>
      </c>
      <c r="B23" s="156"/>
      <c r="C23" s="90">
        <f>C6+C19</f>
        <v>602826.72000000009</v>
      </c>
      <c r="D23" s="91">
        <f>D6+D19</f>
        <v>240539.34600000002</v>
      </c>
      <c r="E23" s="92">
        <f>E6+E19</f>
        <v>248939.78261999998</v>
      </c>
      <c r="F23" s="93">
        <f>F6+F19</f>
        <v>206359.45851999999</v>
      </c>
      <c r="G23" s="90">
        <f t="shared" si="19"/>
        <v>8400.436619999964</v>
      </c>
      <c r="H23" s="91">
        <f>H6+H19</f>
        <v>42580.324099999991</v>
      </c>
      <c r="I23" s="90">
        <f t="shared" si="20"/>
        <v>103.49233369080497</v>
      </c>
      <c r="J23" s="94">
        <f t="shared" si="21"/>
        <v>120.63405496669937</v>
      </c>
    </row>
    <row r="24" spans="1:11" s="1" customFormat="1" ht="48" customHeight="1" x14ac:dyDescent="0.35">
      <c r="A24" s="148" t="s">
        <v>9</v>
      </c>
      <c r="B24" s="149"/>
      <c r="C24" s="95">
        <v>168744.41188999999</v>
      </c>
      <c r="D24" s="96">
        <v>110068.6281</v>
      </c>
      <c r="E24" s="97">
        <v>110735.749</v>
      </c>
      <c r="F24" s="98">
        <v>67137.179390000005</v>
      </c>
      <c r="G24" s="95">
        <f t="shared" si="19"/>
        <v>667.12089999999444</v>
      </c>
      <c r="H24" s="96">
        <f>E24-F24</f>
        <v>43598.569609999991</v>
      </c>
      <c r="I24" s="99">
        <f t="shared" si="20"/>
        <v>100.60609540748877</v>
      </c>
      <c r="J24" s="100">
        <f t="shared" si="21"/>
        <v>164.93953127928685</v>
      </c>
    </row>
    <row r="25" spans="1:11" s="1" customFormat="1" ht="57.75" customHeight="1" thickBot="1" x14ac:dyDescent="0.4">
      <c r="A25" s="150" t="s">
        <v>10</v>
      </c>
      <c r="B25" s="151"/>
      <c r="C25" s="101">
        <f>C23+C24</f>
        <v>771571.13189000008</v>
      </c>
      <c r="D25" s="102">
        <f>D23+D24</f>
        <v>350607.97409999999</v>
      </c>
      <c r="E25" s="101">
        <f>E23+E24</f>
        <v>359675.53161999997</v>
      </c>
      <c r="F25" s="103">
        <f>F23+F24</f>
        <v>273496.63790999999</v>
      </c>
      <c r="G25" s="104">
        <f t="shared" si="19"/>
        <v>9067.557519999973</v>
      </c>
      <c r="H25" s="105">
        <f>E25-F25</f>
        <v>86178.893709999975</v>
      </c>
      <c r="I25" s="101">
        <f>E25/D25*100</f>
        <v>102.58623824608557</v>
      </c>
      <c r="J25" s="106">
        <f t="shared" si="21"/>
        <v>131.51003769865684</v>
      </c>
    </row>
    <row r="26" spans="1:11" ht="38.25" customHeight="1" thickBot="1" x14ac:dyDescent="0.35">
      <c r="A26" s="152" t="s">
        <v>11</v>
      </c>
      <c r="B26" s="153"/>
      <c r="C26" s="153"/>
      <c r="D26" s="153"/>
      <c r="E26" s="153"/>
      <c r="F26" s="153"/>
      <c r="G26" s="153"/>
      <c r="H26" s="153"/>
      <c r="I26" s="153"/>
      <c r="J26" s="154"/>
    </row>
    <row r="27" spans="1:11" ht="36.75" customHeight="1" thickBot="1" x14ac:dyDescent="0.3">
      <c r="A27" s="5">
        <v>10000000</v>
      </c>
      <c r="B27" s="10" t="s">
        <v>0</v>
      </c>
      <c r="C27" s="107">
        <f>C28</f>
        <v>226.8</v>
      </c>
      <c r="D27" s="108">
        <f t="shared" ref="D27:F27" si="22">D28</f>
        <v>114.8</v>
      </c>
      <c r="E27" s="107">
        <f t="shared" si="22"/>
        <v>116.45361</v>
      </c>
      <c r="F27" s="108">
        <f t="shared" si="22"/>
        <v>105.57886999999999</v>
      </c>
      <c r="G27" s="56">
        <f>E27-D27</f>
        <v>1.6536100000000005</v>
      </c>
      <c r="H27" s="109">
        <f>E27-F27</f>
        <v>10.874740000000003</v>
      </c>
      <c r="I27" s="110">
        <f>E27/D27*100</f>
        <v>101.4404268292683</v>
      </c>
      <c r="J27" s="111">
        <f>E27/F27*100</f>
        <v>110.30011023986144</v>
      </c>
    </row>
    <row r="28" spans="1:11" ht="37.5" customHeight="1" thickBot="1" x14ac:dyDescent="0.3">
      <c r="A28" s="6">
        <v>19010000</v>
      </c>
      <c r="B28" s="7" t="s">
        <v>12</v>
      </c>
      <c r="C28" s="112">
        <v>226.8</v>
      </c>
      <c r="D28" s="113">
        <v>114.8</v>
      </c>
      <c r="E28" s="112">
        <v>116.45361</v>
      </c>
      <c r="F28" s="113">
        <v>105.57886999999999</v>
      </c>
      <c r="G28" s="112">
        <f>E28-D28</f>
        <v>1.6536100000000005</v>
      </c>
      <c r="H28" s="113">
        <f>E28-F28</f>
        <v>10.874740000000003</v>
      </c>
      <c r="I28" s="112">
        <f>E28/D28*100</f>
        <v>101.4404268292683</v>
      </c>
      <c r="J28" s="114">
        <f>E28/F28*100</f>
        <v>110.30011023986144</v>
      </c>
    </row>
    <row r="29" spans="1:11" ht="42.75" customHeight="1" thickBot="1" x14ac:dyDescent="0.3">
      <c r="A29" s="28">
        <v>20000000</v>
      </c>
      <c r="B29" s="29" t="s">
        <v>5</v>
      </c>
      <c r="C29" s="115">
        <f>C30+C31</f>
        <v>11147.779</v>
      </c>
      <c r="D29" s="116">
        <f t="shared" ref="D29:F29" si="23">D30+D31</f>
        <v>25</v>
      </c>
      <c r="E29" s="115">
        <f t="shared" si="23"/>
        <v>7235.2841799999997</v>
      </c>
      <c r="F29" s="115">
        <f t="shared" si="23"/>
        <v>5039.3440900000005</v>
      </c>
      <c r="G29" s="115">
        <f t="shared" ref="G29:G33" si="24">E29-D29</f>
        <v>7210.2841799999997</v>
      </c>
      <c r="H29" s="116">
        <f t="shared" ref="H29:H33" si="25">E29-F29</f>
        <v>2195.9400899999991</v>
      </c>
      <c r="I29" s="56">
        <f t="shared" ref="I29:I32" si="26">E29/D29*100</f>
        <v>28941.136719999999</v>
      </c>
      <c r="J29" s="117">
        <f t="shared" ref="J29:J32" si="27">E29/F29*100</f>
        <v>143.57591088803778</v>
      </c>
    </row>
    <row r="30" spans="1:11" ht="75" customHeight="1" thickBot="1" x14ac:dyDescent="0.3">
      <c r="A30" s="30">
        <v>24062100</v>
      </c>
      <c r="B30" s="31" t="s">
        <v>23</v>
      </c>
      <c r="C30" s="118">
        <v>77</v>
      </c>
      <c r="D30" s="118">
        <v>25</v>
      </c>
      <c r="E30" s="118">
        <v>36.462020000000003</v>
      </c>
      <c r="F30" s="118">
        <v>29.916139999999999</v>
      </c>
      <c r="G30" s="118">
        <f t="shared" si="24"/>
        <v>11.462020000000003</v>
      </c>
      <c r="H30" s="118">
        <f t="shared" si="25"/>
        <v>6.5458800000000039</v>
      </c>
      <c r="I30" s="118">
        <f t="shared" si="26"/>
        <v>145.84808000000001</v>
      </c>
      <c r="J30" s="119">
        <f t="shared" si="27"/>
        <v>121.88076402904922</v>
      </c>
    </row>
    <row r="31" spans="1:11" ht="47.25" customHeight="1" thickBot="1" x14ac:dyDescent="0.35">
      <c r="A31" s="32">
        <v>25000000</v>
      </c>
      <c r="B31" s="33" t="s">
        <v>13</v>
      </c>
      <c r="C31" s="120">
        <v>11070.779</v>
      </c>
      <c r="D31" s="120">
        <v>0</v>
      </c>
      <c r="E31" s="120">
        <v>7198.8221599999997</v>
      </c>
      <c r="F31" s="120">
        <v>5009.4279500000002</v>
      </c>
      <c r="G31" s="120">
        <f t="shared" si="24"/>
        <v>7198.8221599999997</v>
      </c>
      <c r="H31" s="120">
        <f t="shared" si="25"/>
        <v>2189.3942099999995</v>
      </c>
      <c r="I31" s="120">
        <v>0</v>
      </c>
      <c r="J31" s="121">
        <f t="shared" si="27"/>
        <v>143.70547359604203</v>
      </c>
    </row>
    <row r="32" spans="1:11" ht="46.5" customHeight="1" thickBot="1" x14ac:dyDescent="0.35">
      <c r="A32" s="8">
        <v>30000000</v>
      </c>
      <c r="B32" s="25" t="s">
        <v>18</v>
      </c>
      <c r="C32" s="86">
        <v>1430.6</v>
      </c>
      <c r="D32" s="87">
        <v>565</v>
      </c>
      <c r="E32" s="86">
        <v>205.54791</v>
      </c>
      <c r="F32" s="87">
        <v>637.89328999999998</v>
      </c>
      <c r="G32" s="86">
        <f t="shared" si="24"/>
        <v>-359.45209</v>
      </c>
      <c r="H32" s="87">
        <f t="shared" si="25"/>
        <v>-432.34537999999998</v>
      </c>
      <c r="I32" s="122">
        <f t="shared" si="26"/>
        <v>36.3801610619469</v>
      </c>
      <c r="J32" s="88">
        <f t="shared" si="27"/>
        <v>32.222930264715593</v>
      </c>
      <c r="K32" s="9"/>
    </row>
    <row r="33" spans="1:10" ht="60" customHeight="1" thickBot="1" x14ac:dyDescent="0.3">
      <c r="A33" s="2">
        <v>50110000</v>
      </c>
      <c r="B33" s="11" t="s">
        <v>28</v>
      </c>
      <c r="C33" s="110">
        <v>0</v>
      </c>
      <c r="D33" s="123">
        <v>0</v>
      </c>
      <c r="E33" s="110">
        <v>0</v>
      </c>
      <c r="F33" s="123">
        <v>330</v>
      </c>
      <c r="G33" s="110">
        <f t="shared" si="24"/>
        <v>0</v>
      </c>
      <c r="H33" s="123">
        <f t="shared" si="25"/>
        <v>-330</v>
      </c>
      <c r="I33" s="110">
        <v>0</v>
      </c>
      <c r="J33" s="124">
        <v>0</v>
      </c>
    </row>
    <row r="34" spans="1:10" ht="55.5" customHeight="1" thickBot="1" x14ac:dyDescent="0.35">
      <c r="A34" s="169" t="s">
        <v>21</v>
      </c>
      <c r="B34" s="170"/>
      <c r="C34" s="90">
        <f>C27+C29+C32+C33</f>
        <v>12805.179</v>
      </c>
      <c r="D34" s="91">
        <f t="shared" ref="D34" si="28">D27+D29+D32+D33</f>
        <v>704.8</v>
      </c>
      <c r="E34" s="90">
        <f>E27+E29+E32+E33</f>
        <v>7557.2856999999995</v>
      </c>
      <c r="F34" s="90">
        <f>F27+F29+F32+F33</f>
        <v>6112.8162500000008</v>
      </c>
      <c r="G34" s="90">
        <f>G27+G29+G32+G33</f>
        <v>6852.4857000000002</v>
      </c>
      <c r="H34" s="91">
        <f>E34-F34</f>
        <v>1444.4694499999987</v>
      </c>
      <c r="I34" s="125">
        <f t="shared" ref="I34:I37" si="29">E34/D34*100</f>
        <v>1072.2596055618615</v>
      </c>
      <c r="J34" s="94">
        <f t="shared" ref="J34:J37" si="30">E34/F34*100</f>
        <v>123.63017946106262</v>
      </c>
    </row>
    <row r="35" spans="1:10" ht="44.25" customHeight="1" thickBot="1" x14ac:dyDescent="0.3">
      <c r="A35" s="163" t="s">
        <v>9</v>
      </c>
      <c r="B35" s="164"/>
      <c r="C35" s="126">
        <v>16592.373</v>
      </c>
      <c r="D35" s="127">
        <v>16592.373</v>
      </c>
      <c r="E35" s="126">
        <v>6187.1661999999997</v>
      </c>
      <c r="F35" s="128">
        <v>2444.7170000000001</v>
      </c>
      <c r="G35" s="129">
        <f t="shared" ref="G35:G37" si="31">E35-D35</f>
        <v>-10405.2068</v>
      </c>
      <c r="H35" s="130">
        <f t="shared" ref="H35:H37" si="32">E35-F35</f>
        <v>3742.4491999999996</v>
      </c>
      <c r="I35" s="126">
        <f t="shared" si="29"/>
        <v>37.28921836557074</v>
      </c>
      <c r="J35" s="131">
        <f t="shared" si="30"/>
        <v>253.08312577693039</v>
      </c>
    </row>
    <row r="36" spans="1:10" ht="48.75" customHeight="1" thickBot="1" x14ac:dyDescent="0.4">
      <c r="A36" s="144" t="s">
        <v>14</v>
      </c>
      <c r="B36" s="145"/>
      <c r="C36" s="132">
        <f>C34+C35</f>
        <v>29397.552</v>
      </c>
      <c r="D36" s="133">
        <f t="shared" ref="D36:F36" si="33">D34+D35</f>
        <v>17297.172999999999</v>
      </c>
      <c r="E36" s="132">
        <f>E34+E35</f>
        <v>13744.4519</v>
      </c>
      <c r="F36" s="133">
        <f t="shared" si="33"/>
        <v>8557.5332500000004</v>
      </c>
      <c r="G36" s="134">
        <f t="shared" si="31"/>
        <v>-3552.7210999999988</v>
      </c>
      <c r="H36" s="135">
        <f t="shared" si="32"/>
        <v>5186.9186499999996</v>
      </c>
      <c r="I36" s="136">
        <f t="shared" si="29"/>
        <v>79.460683546380679</v>
      </c>
      <c r="J36" s="137">
        <f t="shared" si="30"/>
        <v>160.61231079645526</v>
      </c>
    </row>
    <row r="37" spans="1:10" ht="68.25" customHeight="1" thickBot="1" x14ac:dyDescent="0.45">
      <c r="A37" s="146" t="s">
        <v>15</v>
      </c>
      <c r="B37" s="147"/>
      <c r="C37" s="138">
        <f>C25+C36</f>
        <v>800968.6838900001</v>
      </c>
      <c r="D37" s="139">
        <f t="shared" ref="D37:F37" si="34">D25+D36</f>
        <v>367905.1471</v>
      </c>
      <c r="E37" s="138">
        <f t="shared" si="34"/>
        <v>373419.98351999995</v>
      </c>
      <c r="F37" s="139">
        <f t="shared" si="34"/>
        <v>282054.17115999997</v>
      </c>
      <c r="G37" s="140">
        <f t="shared" si="31"/>
        <v>5514.8364199999487</v>
      </c>
      <c r="H37" s="141">
        <f t="shared" si="32"/>
        <v>91365.812359999982</v>
      </c>
      <c r="I37" s="138">
        <f t="shared" si="29"/>
        <v>101.49898321985175</v>
      </c>
      <c r="J37" s="142">
        <f t="shared" si="30"/>
        <v>132.39300166497844</v>
      </c>
    </row>
    <row r="38" spans="1:10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40" spans="1:10" ht="33" customHeight="1" x14ac:dyDescent="0.35">
      <c r="A40" s="20" t="s">
        <v>25</v>
      </c>
      <c r="B40" s="21"/>
      <c r="C40" s="21"/>
      <c r="D40" s="21"/>
      <c r="E40" s="21"/>
      <c r="F40" s="21" t="s">
        <v>27</v>
      </c>
      <c r="G40" s="1"/>
      <c r="H40" s="1"/>
    </row>
    <row r="41" spans="1:10" ht="23.25" x14ac:dyDescent="0.35">
      <c r="A41" s="21" t="s">
        <v>26</v>
      </c>
      <c r="B41" s="21"/>
      <c r="C41" s="21"/>
      <c r="D41" s="21"/>
      <c r="E41" s="21"/>
      <c r="F41" s="21"/>
      <c r="G41" s="1"/>
      <c r="H41" s="1"/>
    </row>
  </sheetData>
  <mergeCells count="11">
    <mergeCell ref="A23:B23"/>
    <mergeCell ref="A2:J2"/>
    <mergeCell ref="A3:J3"/>
    <mergeCell ref="A35:B35"/>
    <mergeCell ref="A5:J5"/>
    <mergeCell ref="A34:B34"/>
    <mergeCell ref="A36:B36"/>
    <mergeCell ref="A37:B37"/>
    <mergeCell ref="A24:B24"/>
    <mergeCell ref="A25:B25"/>
    <mergeCell ref="A26:J26"/>
  </mergeCells>
  <pageMargins left="0.59055118110236227" right="0" top="0" bottom="0" header="0" footer="0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2026-06-04T12:18:05Z</cp:lastPrinted>
  <dcterms:created xsi:type="dcterms:W3CDTF">2023-01-10T13:05:10Z</dcterms:created>
  <dcterms:modified xsi:type="dcterms:W3CDTF">2026-06-04T13:33:45Z</dcterms:modified>
</cp:coreProperties>
</file>