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30,04,26\інформація за 1 квартал 2026\"/>
    </mc:Choice>
  </mc:AlternateContent>
  <xr:revisionPtr revIDLastSave="0" documentId="13_ncr:1_{507FED94-A3F2-4B73-B5CF-B1B17E771DF7}" xr6:coauthVersionLast="47" xr6:coauthVersionMax="47" xr10:uidLastSave="{00000000-0000-0000-0000-000000000000}"/>
  <bookViews>
    <workbookView xWindow="-120" yWindow="-120" windowWidth="29040" windowHeight="15840" xr2:uid="{00000000-000D-0000-FFFF-FFFF00000000}"/>
  </bookViews>
  <sheets>
    <sheet name="видатки (3)" sheetId="7" r:id="rId1"/>
  </sheets>
  <definedNames>
    <definedName name="_xlnm.Print_Area" localSheetId="0">'видатки (3)'!$A$1:$Q$270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7" i="7" l="1"/>
  <c r="J217" i="7"/>
  <c r="H217" i="7"/>
  <c r="D219" i="7"/>
  <c r="E219" i="7"/>
  <c r="C219" i="7"/>
  <c r="I197" i="7"/>
  <c r="J197" i="7"/>
  <c r="H197" i="7"/>
  <c r="H63" i="7" l="1"/>
  <c r="D53" i="7"/>
  <c r="E53" i="7"/>
  <c r="C53" i="7"/>
  <c r="G55" i="7" l="1"/>
  <c r="G54" i="7"/>
  <c r="F52" i="7"/>
  <c r="L52" i="7"/>
  <c r="M52" i="7"/>
  <c r="C32" i="7"/>
  <c r="E25" i="7"/>
  <c r="F28" i="7"/>
  <c r="D25" i="7"/>
  <c r="C10" i="7"/>
  <c r="E15" i="7"/>
  <c r="D15" i="7"/>
  <c r="C15" i="7"/>
  <c r="O52" i="7" l="1"/>
  <c r="G52" i="7"/>
  <c r="N52" i="7"/>
  <c r="P52" i="7" l="1"/>
  <c r="Q52" i="7"/>
  <c r="I182" i="7" l="1"/>
  <c r="J182" i="7"/>
  <c r="H182" i="7"/>
  <c r="O193" i="7"/>
  <c r="N193" i="7"/>
  <c r="M193" i="7"/>
  <c r="L193" i="7"/>
  <c r="K193" i="7"/>
  <c r="D183" i="7"/>
  <c r="E183" i="7"/>
  <c r="C183" i="7"/>
  <c r="O181" i="7"/>
  <c r="N181" i="7"/>
  <c r="M181" i="7"/>
  <c r="L181" i="7"/>
  <c r="C175" i="7"/>
  <c r="F177" i="7"/>
  <c r="G177" i="7"/>
  <c r="C160" i="7"/>
  <c r="I154" i="7"/>
  <c r="J154" i="7"/>
  <c r="H154" i="7"/>
  <c r="L159" i="7"/>
  <c r="D154" i="7"/>
  <c r="E154" i="7"/>
  <c r="C154" i="7"/>
  <c r="O159" i="7"/>
  <c r="N159" i="7"/>
  <c r="M159" i="7"/>
  <c r="Q193" i="7" l="1"/>
  <c r="P193" i="7"/>
  <c r="Q181" i="7"/>
  <c r="L154" i="7"/>
  <c r="Q159" i="7"/>
  <c r="I143" i="7"/>
  <c r="J143" i="7"/>
  <c r="H143" i="7"/>
  <c r="L111" i="7"/>
  <c r="L112" i="7"/>
  <c r="L113" i="7"/>
  <c r="L114" i="7"/>
  <c r="L115" i="7"/>
  <c r="L116" i="7"/>
  <c r="L144" i="7"/>
  <c r="K111" i="7"/>
  <c r="K112" i="7"/>
  <c r="K113" i="7"/>
  <c r="K114" i="7"/>
  <c r="K115" i="7"/>
  <c r="K116" i="7"/>
  <c r="K144" i="7"/>
  <c r="D143" i="7"/>
  <c r="E143" i="7"/>
  <c r="C143" i="7"/>
  <c r="O144" i="7"/>
  <c r="N144" i="7"/>
  <c r="M144" i="7"/>
  <c r="G144" i="7"/>
  <c r="F144" i="7"/>
  <c r="I102" i="7"/>
  <c r="J102" i="7"/>
  <c r="H102" i="7"/>
  <c r="O109" i="7"/>
  <c r="N109" i="7"/>
  <c r="M109" i="7"/>
  <c r="L109" i="7"/>
  <c r="K109" i="7"/>
  <c r="I83" i="7"/>
  <c r="J83" i="7"/>
  <c r="H83" i="7"/>
  <c r="O101" i="7"/>
  <c r="N101" i="7"/>
  <c r="M101" i="7"/>
  <c r="G101" i="7"/>
  <c r="F101" i="7"/>
  <c r="L143" i="7" l="1"/>
  <c r="K143" i="7"/>
  <c r="P144" i="7"/>
  <c r="Q144" i="7"/>
  <c r="P109" i="7"/>
  <c r="Q109" i="7"/>
  <c r="Q101" i="7"/>
  <c r="P101" i="7"/>
  <c r="L267" i="7"/>
  <c r="O267" i="7"/>
  <c r="M267" i="7"/>
  <c r="G267" i="7"/>
  <c r="Q267" i="7" l="1"/>
  <c r="I160" i="7"/>
  <c r="I110" i="7" s="1"/>
  <c r="J160" i="7"/>
  <c r="J110" i="7" s="1"/>
  <c r="H160" i="7"/>
  <c r="H110" i="7" s="1"/>
  <c r="O99" i="7"/>
  <c r="M99" i="7"/>
  <c r="K99" i="7" l="1"/>
  <c r="L99" i="7"/>
  <c r="N99" i="7"/>
  <c r="P99" i="7" s="1"/>
  <c r="D160" i="7"/>
  <c r="E160" i="7"/>
  <c r="Q99" i="7" l="1"/>
  <c r="K56" i="7" l="1"/>
  <c r="C63" i="7"/>
  <c r="M65" i="7"/>
  <c r="N65" i="7"/>
  <c r="O65" i="7"/>
  <c r="I45" i="7"/>
  <c r="J45" i="7"/>
  <c r="H45" i="7"/>
  <c r="H40" i="7"/>
  <c r="I40" i="7"/>
  <c r="J40" i="7"/>
  <c r="Q65" i="7" l="1"/>
  <c r="F145" i="7" l="1"/>
  <c r="K198" i="7"/>
  <c r="F184" i="7"/>
  <c r="O177" i="7"/>
  <c r="N177" i="7"/>
  <c r="M177" i="7"/>
  <c r="Q177" i="7" l="1"/>
  <c r="P177" i="7"/>
  <c r="I63" i="7"/>
  <c r="J63" i="7"/>
  <c r="I53" i="7"/>
  <c r="J53" i="7"/>
  <c r="H53" i="7"/>
  <c r="H73" i="7" s="1"/>
  <c r="L56" i="7"/>
  <c r="M56" i="7"/>
  <c r="N56" i="7"/>
  <c r="O56" i="7"/>
  <c r="L54" i="7"/>
  <c r="M54" i="7"/>
  <c r="N54" i="7"/>
  <c r="O54" i="7"/>
  <c r="F66" i="7"/>
  <c r="L68" i="7"/>
  <c r="M67" i="7"/>
  <c r="N67" i="7"/>
  <c r="O67" i="7"/>
  <c r="M68" i="7"/>
  <c r="N68" i="7"/>
  <c r="O68" i="7"/>
  <c r="Q56" i="7" l="1"/>
  <c r="Q54" i="7"/>
  <c r="K53" i="7"/>
  <c r="P54" i="7"/>
  <c r="P56" i="7"/>
  <c r="Q68" i="7"/>
  <c r="Q67" i="7"/>
  <c r="D63" i="7" l="1"/>
  <c r="E63" i="7"/>
  <c r="G64" i="7"/>
  <c r="H64" i="7"/>
  <c r="M64" i="7" s="1"/>
  <c r="I64" i="7"/>
  <c r="N64" i="7" s="1"/>
  <c r="J64" i="7"/>
  <c r="L64" i="7" l="1"/>
  <c r="O64" i="7"/>
  <c r="Q64" i="7" s="1"/>
  <c r="G70" i="7" l="1"/>
  <c r="L70" i="7"/>
  <c r="M70" i="7"/>
  <c r="N70" i="7"/>
  <c r="O70" i="7"/>
  <c r="G71" i="7"/>
  <c r="L71" i="7"/>
  <c r="M71" i="7"/>
  <c r="N71" i="7"/>
  <c r="O71" i="7"/>
  <c r="L55" i="7"/>
  <c r="M55" i="7"/>
  <c r="N55" i="7"/>
  <c r="O55" i="7"/>
  <c r="P55" i="7" l="1"/>
  <c r="P71" i="7"/>
  <c r="P70" i="7"/>
  <c r="Q71" i="7"/>
  <c r="Q70" i="7"/>
  <c r="Q55" i="7"/>
  <c r="G59" i="7"/>
  <c r="G48" i="7"/>
  <c r="L48" i="7"/>
  <c r="M48" i="7"/>
  <c r="N48" i="7"/>
  <c r="O48" i="7"/>
  <c r="D32" i="7"/>
  <c r="E32" i="7"/>
  <c r="L36" i="7"/>
  <c r="M36" i="7"/>
  <c r="N36" i="7"/>
  <c r="O36" i="7"/>
  <c r="G36" i="7"/>
  <c r="F43" i="7"/>
  <c r="Q36" i="7" l="1"/>
  <c r="Q48" i="7"/>
  <c r="G256" i="7"/>
  <c r="I205" i="7" l="1"/>
  <c r="I194" i="7" s="1"/>
  <c r="J205" i="7"/>
  <c r="J194" i="7" s="1"/>
  <c r="L199" i="7"/>
  <c r="K199" i="7"/>
  <c r="F201" i="7"/>
  <c r="G184" i="7"/>
  <c r="D175" i="7"/>
  <c r="E175" i="7"/>
  <c r="M175" i="7" l="1"/>
  <c r="O235" i="7"/>
  <c r="N235" i="7"/>
  <c r="M235" i="7"/>
  <c r="O172" i="7"/>
  <c r="N172" i="7"/>
  <c r="M172" i="7"/>
  <c r="Q235" i="7" l="1"/>
  <c r="Q172" i="7"/>
  <c r="P172" i="7"/>
  <c r="O100" i="7"/>
  <c r="N100" i="7"/>
  <c r="M100" i="7"/>
  <c r="L207" i="7"/>
  <c r="K207" i="7"/>
  <c r="K90" i="7"/>
  <c r="K82" i="7"/>
  <c r="D228" i="7"/>
  <c r="E228" i="7"/>
  <c r="C228" i="7"/>
  <c r="G235" i="7"/>
  <c r="Q100" i="7" l="1"/>
  <c r="P100" i="7"/>
  <c r="D170" i="7"/>
  <c r="E170" i="7"/>
  <c r="C170" i="7"/>
  <c r="G172" i="7"/>
  <c r="F172" i="7"/>
  <c r="F158" i="7"/>
  <c r="G158" i="7"/>
  <c r="O158" i="7"/>
  <c r="N158" i="7"/>
  <c r="M158" i="7"/>
  <c r="F100" i="7"/>
  <c r="G100" i="7"/>
  <c r="F93" i="7"/>
  <c r="P158" i="7" l="1"/>
  <c r="Q158" i="7"/>
  <c r="O58" i="7" l="1"/>
  <c r="O59" i="7"/>
  <c r="O60" i="7"/>
  <c r="N58" i="7"/>
  <c r="N59" i="7"/>
  <c r="N60" i="7"/>
  <c r="M58" i="7"/>
  <c r="M59" i="7"/>
  <c r="M60" i="7"/>
  <c r="F72" i="7"/>
  <c r="L72" i="7"/>
  <c r="N72" i="7"/>
  <c r="M72" i="7"/>
  <c r="Q60" i="7" l="1"/>
  <c r="P60" i="7"/>
  <c r="Q59" i="7"/>
  <c r="P58" i="7"/>
  <c r="Q58" i="7"/>
  <c r="G58" i="7"/>
  <c r="G60" i="7"/>
  <c r="F58" i="7"/>
  <c r="F60" i="7"/>
  <c r="G72" i="7"/>
  <c r="O72" i="7"/>
  <c r="P72" i="7" s="1"/>
  <c r="Q72" i="7" l="1"/>
  <c r="O216" i="7"/>
  <c r="N216" i="7"/>
  <c r="M216" i="7"/>
  <c r="K202" i="7"/>
  <c r="K203" i="7"/>
  <c r="K204" i="7"/>
  <c r="K206" i="7"/>
  <c r="K189" i="7"/>
  <c r="O161" i="7"/>
  <c r="N161" i="7"/>
  <c r="M161" i="7"/>
  <c r="Q216" i="7" l="1"/>
  <c r="Q161" i="7"/>
  <c r="P216" i="7"/>
  <c r="P161" i="7"/>
  <c r="L161" i="7"/>
  <c r="K161" i="7"/>
  <c r="D214" i="7"/>
  <c r="E214" i="7"/>
  <c r="C214" i="7"/>
  <c r="G216" i="7"/>
  <c r="F216" i="7"/>
  <c r="G161" i="7"/>
  <c r="F161" i="7"/>
  <c r="K160" i="7" l="1"/>
  <c r="L160" i="7"/>
  <c r="G67" i="7"/>
  <c r="L67" i="7"/>
  <c r="G57" i="7" l="1"/>
  <c r="G62" i="7"/>
  <c r="G66" i="7"/>
  <c r="G69" i="7"/>
  <c r="C25" i="7"/>
  <c r="F26" i="7"/>
  <c r="G53" i="7" l="1"/>
  <c r="I244" i="7" l="1"/>
  <c r="J244" i="7"/>
  <c r="H244" i="7"/>
  <c r="D244" i="7"/>
  <c r="E244" i="7"/>
  <c r="C244" i="7"/>
  <c r="I239" i="7"/>
  <c r="J239" i="7"/>
  <c r="H239" i="7"/>
  <c r="D239" i="7"/>
  <c r="E239" i="7"/>
  <c r="C239" i="7"/>
  <c r="O239" i="7" l="1"/>
  <c r="F244" i="7"/>
  <c r="O244" i="7"/>
  <c r="M244" i="7"/>
  <c r="L244" i="7"/>
  <c r="G244" i="7"/>
  <c r="F239" i="7"/>
  <c r="N239" i="7"/>
  <c r="N244" i="7"/>
  <c r="M239" i="7"/>
  <c r="G239" i="7"/>
  <c r="K239" i="7"/>
  <c r="K244" i="7"/>
  <c r="L239" i="7"/>
  <c r="I211" i="7"/>
  <c r="J211" i="7"/>
  <c r="H211" i="7"/>
  <c r="P239" i="7" l="1"/>
  <c r="Q239" i="7"/>
  <c r="P244" i="7"/>
  <c r="Q244" i="7"/>
  <c r="I25" i="7"/>
  <c r="J25" i="7"/>
  <c r="H25" i="7"/>
  <c r="J32" i="7"/>
  <c r="H32" i="7"/>
  <c r="L39" i="7" l="1"/>
  <c r="M39" i="7"/>
  <c r="N39" i="7"/>
  <c r="O39" i="7"/>
  <c r="M69" i="7"/>
  <c r="P39" i="7" l="1"/>
  <c r="Q39" i="7"/>
  <c r="K42" i="7" l="1"/>
  <c r="F39" i="7"/>
  <c r="G39" i="7"/>
  <c r="F189" i="7" l="1"/>
  <c r="G189" i="7"/>
  <c r="O179" i="7" l="1"/>
  <c r="N179" i="7"/>
  <c r="M179" i="7"/>
  <c r="O215" i="7"/>
  <c r="N215" i="7"/>
  <c r="M215" i="7"/>
  <c r="P215" i="7" l="1"/>
  <c r="Q179" i="7"/>
  <c r="Q215" i="7"/>
  <c r="P179" i="7"/>
  <c r="G263" i="7"/>
  <c r="O62" i="7" l="1"/>
  <c r="N62" i="7"/>
  <c r="M62" i="7"/>
  <c r="L61" i="7"/>
  <c r="L62" i="7"/>
  <c r="D61" i="7"/>
  <c r="D73" i="7" s="1"/>
  <c r="E61" i="7"/>
  <c r="E73" i="7" s="1"/>
  <c r="C61" i="7"/>
  <c r="C73" i="7" s="1"/>
  <c r="M61" i="7" l="1"/>
  <c r="G61" i="7"/>
  <c r="O61" i="7"/>
  <c r="N61" i="7"/>
  <c r="Q62" i="7"/>
  <c r="Q61" i="7" l="1"/>
  <c r="K257" i="7"/>
  <c r="O184" i="7" l="1"/>
  <c r="N184" i="7"/>
  <c r="M184" i="7"/>
  <c r="P184" i="7" l="1"/>
  <c r="Q184" i="7"/>
  <c r="F183" i="7"/>
  <c r="F15" i="7" l="1"/>
  <c r="E260" i="7"/>
  <c r="K102" i="7" l="1"/>
  <c r="L102" i="7"/>
  <c r="N214" i="7"/>
  <c r="O214" i="7"/>
  <c r="M214" i="7"/>
  <c r="G215" i="7"/>
  <c r="F215" i="7"/>
  <c r="D202" i="7"/>
  <c r="E202" i="7"/>
  <c r="C202" i="7"/>
  <c r="D191" i="7"/>
  <c r="D182" i="7" s="1"/>
  <c r="E191" i="7"/>
  <c r="E182" i="7" s="1"/>
  <c r="D178" i="7"/>
  <c r="E178" i="7"/>
  <c r="C178" i="7"/>
  <c r="G179" i="7"/>
  <c r="F179" i="7"/>
  <c r="P214" i="7" l="1"/>
  <c r="Q214" i="7"/>
  <c r="G214" i="7"/>
  <c r="F214" i="7"/>
  <c r="G63" i="7"/>
  <c r="D45" i="7"/>
  <c r="E45" i="7"/>
  <c r="C45" i="7"/>
  <c r="O28" i="7"/>
  <c r="N28" i="7"/>
  <c r="M28" i="7"/>
  <c r="L28" i="7"/>
  <c r="G28" i="7"/>
  <c r="P28" i="7" l="1"/>
  <c r="Q28" i="7"/>
  <c r="C17" i="7" l="1"/>
  <c r="I17" i="7"/>
  <c r="J17" i="7"/>
  <c r="H17" i="7"/>
  <c r="D17" i="7"/>
  <c r="E17" i="7"/>
  <c r="L229" i="7" l="1"/>
  <c r="L230" i="7"/>
  <c r="L231" i="7"/>
  <c r="L232" i="7"/>
  <c r="K229" i="7"/>
  <c r="K230" i="7"/>
  <c r="K231" i="7"/>
  <c r="K232" i="7"/>
  <c r="O103" i="7"/>
  <c r="O104" i="7"/>
  <c r="N103" i="7"/>
  <c r="N104" i="7"/>
  <c r="M103" i="7"/>
  <c r="M104" i="7"/>
  <c r="O98" i="7"/>
  <c r="N98" i="7"/>
  <c r="M98" i="7"/>
  <c r="O95" i="7"/>
  <c r="O96" i="7"/>
  <c r="N95" i="7"/>
  <c r="N96" i="7"/>
  <c r="M95" i="7"/>
  <c r="M96" i="7"/>
  <c r="P104" i="7" l="1"/>
  <c r="P98" i="7"/>
  <c r="Q96" i="7"/>
  <c r="P103" i="7"/>
  <c r="Q95" i="7"/>
  <c r="Q98" i="7"/>
  <c r="Q104" i="7"/>
  <c r="P96" i="7"/>
  <c r="Q103" i="7"/>
  <c r="P95" i="7"/>
  <c r="G185" i="7"/>
  <c r="G188" i="7"/>
  <c r="F185" i="7"/>
  <c r="F188" i="7"/>
  <c r="G183" i="7" l="1"/>
  <c r="G103" i="7"/>
  <c r="G104" i="7"/>
  <c r="F103" i="7"/>
  <c r="F104" i="7"/>
  <c r="F98" i="7" l="1"/>
  <c r="G98" i="7"/>
  <c r="G95" i="7"/>
  <c r="G96" i="7"/>
  <c r="F95" i="7"/>
  <c r="F96" i="7"/>
  <c r="D94" i="7"/>
  <c r="N94" i="7" s="1"/>
  <c r="E94" i="7"/>
  <c r="O94" i="7" s="1"/>
  <c r="C94" i="7"/>
  <c r="P94" i="7" l="1"/>
  <c r="Q94" i="7"/>
  <c r="F94" i="7"/>
  <c r="G94" i="7"/>
  <c r="D40" i="7"/>
  <c r="D24" i="7" s="1"/>
  <c r="E40" i="7"/>
  <c r="E24" i="7" s="1"/>
  <c r="C40" i="7"/>
  <c r="C24" i="7" s="1"/>
  <c r="I73" i="7"/>
  <c r="J73" i="7"/>
  <c r="K73" i="7" l="1"/>
  <c r="G73" i="7"/>
  <c r="M73" i="7"/>
  <c r="O40" i="7"/>
  <c r="L73" i="7"/>
  <c r="L40" i="7"/>
  <c r="K40" i="7"/>
  <c r="O53" i="7"/>
  <c r="L224" i="7"/>
  <c r="L225" i="7"/>
  <c r="L226" i="7"/>
  <c r="L227" i="7"/>
  <c r="F147" i="7"/>
  <c r="O82" i="7"/>
  <c r="N82" i="7"/>
  <c r="M82" i="7"/>
  <c r="L82" i="7"/>
  <c r="Q82" i="7" l="1"/>
  <c r="P82" i="7"/>
  <c r="K224" i="7"/>
  <c r="K225" i="7"/>
  <c r="K226" i="7"/>
  <c r="K227" i="7"/>
  <c r="J260" i="7" l="1"/>
  <c r="H260" i="7"/>
  <c r="C260" i="7"/>
  <c r="G260" i="7" l="1"/>
  <c r="F82" i="7" l="1"/>
  <c r="G82" i="7"/>
  <c r="I78" i="7"/>
  <c r="J78" i="7"/>
  <c r="H78" i="7"/>
  <c r="D78" i="7"/>
  <c r="E78" i="7"/>
  <c r="C78" i="7"/>
  <c r="M78" i="7" l="1"/>
  <c r="K47" i="7" l="1"/>
  <c r="E14" i="7" l="1"/>
  <c r="D14" i="7"/>
  <c r="K211" i="7" l="1"/>
  <c r="K110" i="7" l="1"/>
  <c r="L110" i="7" l="1"/>
  <c r="M25" i="7"/>
  <c r="D10" i="7" l="1"/>
  <c r="G15" i="7" l="1"/>
  <c r="L260" i="7"/>
  <c r="L261" i="7"/>
  <c r="L262" i="7"/>
  <c r="L263" i="7"/>
  <c r="L264" i="7"/>
  <c r="L265" i="7"/>
  <c r="L266" i="7"/>
  <c r="L268" i="7"/>
  <c r="L259" i="7"/>
  <c r="O259" i="7" l="1"/>
  <c r="O260" i="7"/>
  <c r="O261" i="7"/>
  <c r="O262" i="7"/>
  <c r="O263" i="7"/>
  <c r="O264" i="7"/>
  <c r="O265" i="7"/>
  <c r="O266" i="7"/>
  <c r="O268" i="7"/>
  <c r="M259" i="7"/>
  <c r="M260" i="7"/>
  <c r="M261" i="7"/>
  <c r="M262" i="7"/>
  <c r="M263" i="7"/>
  <c r="M264" i="7"/>
  <c r="M265" i="7"/>
  <c r="M266" i="7"/>
  <c r="M268" i="7"/>
  <c r="K261" i="7"/>
  <c r="K262" i="7"/>
  <c r="K263" i="7"/>
  <c r="K264" i="7"/>
  <c r="K265" i="7"/>
  <c r="K259" i="7"/>
  <c r="G261" i="7"/>
  <c r="G262" i="7"/>
  <c r="G264" i="7"/>
  <c r="G265" i="7"/>
  <c r="G266" i="7"/>
  <c r="G268" i="7"/>
  <c r="G259" i="7"/>
  <c r="F261" i="7"/>
  <c r="F262" i="7"/>
  <c r="F263" i="7"/>
  <c r="F264" i="7"/>
  <c r="F265" i="7"/>
  <c r="F268" i="7"/>
  <c r="F259" i="7"/>
  <c r="Q266" i="7" l="1"/>
  <c r="Q261" i="7"/>
  <c r="P261" i="7"/>
  <c r="Q264" i="7"/>
  <c r="P264" i="7"/>
  <c r="Q260" i="7"/>
  <c r="Q262" i="7"/>
  <c r="P262" i="7"/>
  <c r="Q265" i="7"/>
  <c r="P265" i="7"/>
  <c r="Q268" i="7"/>
  <c r="Q263" i="7"/>
  <c r="P263" i="7"/>
  <c r="Q259" i="7"/>
  <c r="P259" i="7"/>
  <c r="I253" i="7"/>
  <c r="I255" i="7"/>
  <c r="D255" i="7"/>
  <c r="D252" i="7" s="1"/>
  <c r="E255" i="7"/>
  <c r="E252" i="7" s="1"/>
  <c r="I252" i="7" l="1"/>
  <c r="N252" i="7" s="1"/>
  <c r="O79" i="7"/>
  <c r="O80" i="7"/>
  <c r="O81" i="7"/>
  <c r="O84" i="7"/>
  <c r="O85" i="7"/>
  <c r="O86" i="7"/>
  <c r="O87" i="7"/>
  <c r="O88" i="7"/>
  <c r="O89" i="7"/>
  <c r="O90" i="7"/>
  <c r="O92" i="7"/>
  <c r="O93" i="7"/>
  <c r="O97" i="7"/>
  <c r="O108" i="7"/>
  <c r="O112" i="7"/>
  <c r="O113" i="7"/>
  <c r="O115" i="7"/>
  <c r="O116" i="7"/>
  <c r="O118" i="7"/>
  <c r="O119" i="7"/>
  <c r="O120" i="7"/>
  <c r="O121" i="7"/>
  <c r="O123" i="7"/>
  <c r="O124" i="7"/>
  <c r="O125" i="7"/>
  <c r="O126" i="7"/>
  <c r="O127" i="7"/>
  <c r="O128" i="7"/>
  <c r="O129" i="7"/>
  <c r="O130" i="7"/>
  <c r="O131" i="7"/>
  <c r="O132" i="7"/>
  <c r="O134" i="7"/>
  <c r="O135" i="7"/>
  <c r="O136" i="7"/>
  <c r="O137" i="7"/>
  <c r="O138" i="7"/>
  <c r="O139" i="7"/>
  <c r="O140" i="7"/>
  <c r="O142" i="7"/>
  <c r="O145" i="7"/>
  <c r="O147" i="7"/>
  <c r="O148" i="7"/>
  <c r="O149" i="7"/>
  <c r="O150" i="7"/>
  <c r="O152" i="7"/>
  <c r="O153" i="7"/>
  <c r="O157" i="7"/>
  <c r="O162" i="7"/>
  <c r="O164" i="7"/>
  <c r="O165" i="7"/>
  <c r="O166" i="7"/>
  <c r="O168" i="7"/>
  <c r="O171" i="7"/>
  <c r="O174" i="7"/>
  <c r="O176" i="7"/>
  <c r="O180" i="7"/>
  <c r="O185" i="7"/>
  <c r="O188" i="7"/>
  <c r="O189" i="7"/>
  <c r="O190" i="7"/>
  <c r="O191" i="7"/>
  <c r="O192" i="7"/>
  <c r="O196" i="7"/>
  <c r="O198" i="7"/>
  <c r="O199" i="7"/>
  <c r="O201" i="7"/>
  <c r="O202" i="7"/>
  <c r="O203" i="7"/>
  <c r="O204" i="7"/>
  <c r="O206" i="7"/>
  <c r="O207" i="7"/>
  <c r="O208" i="7"/>
  <c r="O210" i="7"/>
  <c r="O213" i="7"/>
  <c r="O218" i="7"/>
  <c r="O219" i="7"/>
  <c r="O220" i="7"/>
  <c r="O224" i="7"/>
  <c r="O225" i="7"/>
  <c r="O226" i="7"/>
  <c r="O227" i="7"/>
  <c r="O229" i="7"/>
  <c r="O230" i="7"/>
  <c r="O231" i="7"/>
  <c r="O232" i="7"/>
  <c r="O233" i="7"/>
  <c r="O234" i="7"/>
  <c r="O237" i="7"/>
  <c r="O240" i="7"/>
  <c r="O241" i="7"/>
  <c r="O242" i="7"/>
  <c r="O243" i="7"/>
  <c r="O245" i="7"/>
  <c r="O246" i="7"/>
  <c r="O247" i="7"/>
  <c r="O248" i="7"/>
  <c r="O249" i="7"/>
  <c r="O250" i="7"/>
  <c r="O254" i="7"/>
  <c r="O256" i="7"/>
  <c r="O257" i="7"/>
  <c r="N79" i="7"/>
  <c r="N80" i="7"/>
  <c r="N81" i="7"/>
  <c r="N84" i="7"/>
  <c r="N85" i="7"/>
  <c r="N86" i="7"/>
  <c r="N87" i="7"/>
  <c r="N88" i="7"/>
  <c r="N89" i="7"/>
  <c r="N90" i="7"/>
  <c r="N92" i="7"/>
  <c r="N93" i="7"/>
  <c r="N97" i="7"/>
  <c r="N108" i="7"/>
  <c r="N111" i="7"/>
  <c r="N112" i="7"/>
  <c r="N113" i="7"/>
  <c r="N114" i="7"/>
  <c r="N115" i="7"/>
  <c r="N116" i="7"/>
  <c r="N118" i="7"/>
  <c r="N119" i="7"/>
  <c r="N120" i="7"/>
  <c r="N121" i="7"/>
  <c r="N122" i="7"/>
  <c r="N123" i="7"/>
  <c r="N124" i="7"/>
  <c r="N125" i="7"/>
  <c r="N126" i="7"/>
  <c r="N127" i="7"/>
  <c r="N128" i="7"/>
  <c r="N129" i="7"/>
  <c r="N130" i="7"/>
  <c r="N131" i="7"/>
  <c r="N132" i="7"/>
  <c r="N133" i="7"/>
  <c r="N134" i="7"/>
  <c r="N135" i="7"/>
  <c r="N136" i="7"/>
  <c r="N137" i="7"/>
  <c r="N138" i="7"/>
  <c r="N139" i="7"/>
  <c r="N140" i="7"/>
  <c r="N142" i="7"/>
  <c r="N145" i="7"/>
  <c r="N147" i="7"/>
  <c r="N148" i="7"/>
  <c r="N149" i="7"/>
  <c r="N150" i="7"/>
  <c r="N152" i="7"/>
  <c r="N153" i="7"/>
  <c r="N157" i="7"/>
  <c r="N162" i="7"/>
  <c r="N164" i="7"/>
  <c r="N165" i="7"/>
  <c r="N166" i="7"/>
  <c r="N168" i="7"/>
  <c r="N171" i="7"/>
  <c r="N174" i="7"/>
  <c r="N176" i="7"/>
  <c r="N180" i="7"/>
  <c r="N185" i="7"/>
  <c r="N188" i="7"/>
  <c r="N189" i="7"/>
  <c r="N190" i="7"/>
  <c r="N191" i="7"/>
  <c r="N192" i="7"/>
  <c r="N196" i="7"/>
  <c r="N198" i="7"/>
  <c r="N199" i="7"/>
  <c r="N201" i="7"/>
  <c r="N202" i="7"/>
  <c r="N203" i="7"/>
  <c r="N204" i="7"/>
  <c r="N206" i="7"/>
  <c r="N207" i="7"/>
  <c r="N208" i="7"/>
  <c r="N210" i="7"/>
  <c r="N213" i="7"/>
  <c r="N218" i="7"/>
  <c r="N219" i="7"/>
  <c r="N220" i="7"/>
  <c r="N224" i="7"/>
  <c r="N225" i="7"/>
  <c r="N226" i="7"/>
  <c r="N227" i="7"/>
  <c r="N229" i="7"/>
  <c r="N230" i="7"/>
  <c r="N231" i="7"/>
  <c r="N232" i="7"/>
  <c r="N233" i="7"/>
  <c r="N234" i="7"/>
  <c r="N237" i="7"/>
  <c r="N240" i="7"/>
  <c r="N241" i="7"/>
  <c r="N242" i="7"/>
  <c r="N243" i="7"/>
  <c r="N245" i="7"/>
  <c r="N246" i="7"/>
  <c r="N247" i="7"/>
  <c r="N248" i="7"/>
  <c r="N249" i="7"/>
  <c r="N250" i="7"/>
  <c r="N253" i="7"/>
  <c r="N254" i="7"/>
  <c r="N255" i="7"/>
  <c r="N256" i="7"/>
  <c r="N257" i="7"/>
  <c r="M79" i="7"/>
  <c r="M80" i="7"/>
  <c r="M81" i="7"/>
  <c r="M84" i="7"/>
  <c r="M85" i="7"/>
  <c r="M86" i="7"/>
  <c r="M87" i="7"/>
  <c r="M88" i="7"/>
  <c r="M89" i="7"/>
  <c r="M90" i="7"/>
  <c r="M92" i="7"/>
  <c r="M93" i="7"/>
  <c r="M97" i="7"/>
  <c r="M108" i="7"/>
  <c r="M112" i="7"/>
  <c r="M113" i="7"/>
  <c r="M115" i="7"/>
  <c r="M116" i="7"/>
  <c r="M118" i="7"/>
  <c r="M119" i="7"/>
  <c r="M120" i="7"/>
  <c r="M121" i="7"/>
  <c r="M123" i="7"/>
  <c r="M124" i="7"/>
  <c r="M125" i="7"/>
  <c r="M126" i="7"/>
  <c r="M127" i="7"/>
  <c r="M128" i="7"/>
  <c r="M129" i="7"/>
  <c r="M130" i="7"/>
  <c r="M131" i="7"/>
  <c r="M132" i="7"/>
  <c r="M134" i="7"/>
  <c r="M135" i="7"/>
  <c r="M136" i="7"/>
  <c r="M137" i="7"/>
  <c r="M138" i="7"/>
  <c r="M139" i="7"/>
  <c r="M140" i="7"/>
  <c r="M142" i="7"/>
  <c r="M145" i="7"/>
  <c r="M147" i="7"/>
  <c r="M148" i="7"/>
  <c r="M149" i="7"/>
  <c r="M150" i="7"/>
  <c r="M152" i="7"/>
  <c r="M153" i="7"/>
  <c r="M157" i="7"/>
  <c r="M162" i="7"/>
  <c r="M164" i="7"/>
  <c r="M165" i="7"/>
  <c r="M166" i="7"/>
  <c r="M168" i="7"/>
  <c r="M171" i="7"/>
  <c r="M174" i="7"/>
  <c r="M176" i="7"/>
  <c r="M180" i="7"/>
  <c r="M185" i="7"/>
  <c r="M188" i="7"/>
  <c r="M189" i="7"/>
  <c r="M190" i="7"/>
  <c r="M192" i="7"/>
  <c r="M196" i="7"/>
  <c r="M198" i="7"/>
  <c r="M199" i="7"/>
  <c r="M201" i="7"/>
  <c r="M202" i="7"/>
  <c r="M203" i="7"/>
  <c r="M204" i="7"/>
  <c r="M206" i="7"/>
  <c r="M207" i="7"/>
  <c r="M208" i="7"/>
  <c r="M210" i="7"/>
  <c r="M213" i="7"/>
  <c r="M218" i="7"/>
  <c r="M219" i="7"/>
  <c r="M220" i="7"/>
  <c r="M224" i="7"/>
  <c r="M225" i="7"/>
  <c r="M226" i="7"/>
  <c r="M227" i="7"/>
  <c r="M229" i="7"/>
  <c r="M230" i="7"/>
  <c r="M231" i="7"/>
  <c r="M232" i="7"/>
  <c r="M233" i="7"/>
  <c r="M234" i="7"/>
  <c r="M237" i="7"/>
  <c r="M240" i="7"/>
  <c r="M241" i="7"/>
  <c r="M242" i="7"/>
  <c r="M243" i="7"/>
  <c r="M245" i="7"/>
  <c r="M246" i="7"/>
  <c r="M247" i="7"/>
  <c r="M248" i="7"/>
  <c r="M249" i="7"/>
  <c r="M250" i="7"/>
  <c r="M254" i="7"/>
  <c r="M256" i="7"/>
  <c r="M257" i="7"/>
  <c r="L84" i="7"/>
  <c r="L85" i="7"/>
  <c r="L87" i="7"/>
  <c r="L89" i="7"/>
  <c r="L90" i="7"/>
  <c r="L164" i="7"/>
  <c r="L165" i="7"/>
  <c r="L166" i="7"/>
  <c r="L174" i="7"/>
  <c r="L198" i="7"/>
  <c r="L204" i="7"/>
  <c r="L206" i="7"/>
  <c r="L218" i="7"/>
  <c r="L237" i="7"/>
  <c r="L240" i="7"/>
  <c r="L241" i="7"/>
  <c r="L242" i="7"/>
  <c r="L243" i="7"/>
  <c r="L245" i="7"/>
  <c r="L246" i="7"/>
  <c r="L247" i="7"/>
  <c r="L248" i="7"/>
  <c r="L249" i="7"/>
  <c r="L250" i="7"/>
  <c r="L254" i="7"/>
  <c r="L257" i="7"/>
  <c r="K84" i="7"/>
  <c r="K85" i="7"/>
  <c r="K89" i="7"/>
  <c r="K164" i="7"/>
  <c r="K165" i="7"/>
  <c r="K166" i="7"/>
  <c r="K174" i="7"/>
  <c r="K218" i="7"/>
  <c r="K237" i="7"/>
  <c r="K240" i="7"/>
  <c r="K241" i="7"/>
  <c r="K243" i="7"/>
  <c r="K245" i="7"/>
  <c r="K246" i="7"/>
  <c r="K247" i="7"/>
  <c r="G79" i="7"/>
  <c r="G80" i="7"/>
  <c r="G81" i="7"/>
  <c r="G84" i="7"/>
  <c r="G85" i="7"/>
  <c r="G86" i="7"/>
  <c r="G87" i="7"/>
  <c r="G88" i="7"/>
  <c r="G89" i="7"/>
  <c r="G90" i="7"/>
  <c r="G92" i="7"/>
  <c r="G93" i="7"/>
  <c r="G97" i="7"/>
  <c r="G108" i="7"/>
  <c r="G112" i="7"/>
  <c r="G113" i="7"/>
  <c r="G115" i="7"/>
  <c r="G116" i="7"/>
  <c r="G118" i="7"/>
  <c r="G119" i="7"/>
  <c r="G120" i="7"/>
  <c r="G121" i="7"/>
  <c r="G123" i="7"/>
  <c r="G124" i="7"/>
  <c r="G125" i="7"/>
  <c r="G126" i="7"/>
  <c r="G127" i="7"/>
  <c r="G128" i="7"/>
  <c r="G129" i="7"/>
  <c r="G130" i="7"/>
  <c r="G131" i="7"/>
  <c r="G132" i="7"/>
  <c r="G134" i="7"/>
  <c r="G135" i="7"/>
  <c r="G136" i="7"/>
  <c r="G137" i="7"/>
  <c r="G138" i="7"/>
  <c r="G139" i="7"/>
  <c r="G140" i="7"/>
  <c r="G142" i="7"/>
  <c r="G145" i="7"/>
  <c r="G147" i="7"/>
  <c r="G148" i="7"/>
  <c r="G149" i="7"/>
  <c r="G150" i="7"/>
  <c r="G152" i="7"/>
  <c r="G153" i="7"/>
  <c r="G157" i="7"/>
  <c r="G162" i="7"/>
  <c r="G164" i="7"/>
  <c r="G165" i="7"/>
  <c r="G166" i="7"/>
  <c r="G168" i="7"/>
  <c r="G171" i="7"/>
  <c r="G174" i="7"/>
  <c r="G176" i="7"/>
  <c r="G180" i="7"/>
  <c r="G190" i="7"/>
  <c r="G191" i="7"/>
  <c r="G192" i="7"/>
  <c r="G196" i="7"/>
  <c r="G201" i="7"/>
  <c r="G202" i="7"/>
  <c r="G203" i="7"/>
  <c r="G204" i="7"/>
  <c r="G208" i="7"/>
  <c r="G210" i="7"/>
  <c r="G213" i="7"/>
  <c r="G219" i="7"/>
  <c r="G220" i="7"/>
  <c r="G224" i="7"/>
  <c r="G225" i="7"/>
  <c r="G226" i="7"/>
  <c r="G227" i="7"/>
  <c r="G229" i="7"/>
  <c r="G230" i="7"/>
  <c r="G231" i="7"/>
  <c r="G232" i="7"/>
  <c r="G233" i="7"/>
  <c r="G234" i="7"/>
  <c r="G240" i="7"/>
  <c r="G241" i="7"/>
  <c r="G242" i="7"/>
  <c r="G243" i="7"/>
  <c r="G245" i="7"/>
  <c r="G246" i="7"/>
  <c r="G247" i="7"/>
  <c r="G248" i="7"/>
  <c r="G249" i="7"/>
  <c r="G250" i="7"/>
  <c r="F79" i="7"/>
  <c r="F80" i="7"/>
  <c r="F81" i="7"/>
  <c r="F84" i="7"/>
  <c r="F85" i="7"/>
  <c r="F86" i="7"/>
  <c r="F88" i="7"/>
  <c r="F89" i="7"/>
  <c r="F90" i="7"/>
  <c r="F97" i="7"/>
  <c r="F108" i="7"/>
  <c r="F112" i="7"/>
  <c r="F113" i="7"/>
  <c r="F115" i="7"/>
  <c r="F116" i="7"/>
  <c r="F118" i="7"/>
  <c r="F119" i="7"/>
  <c r="F120" i="7"/>
  <c r="F121" i="7"/>
  <c r="F123" i="7"/>
  <c r="F124" i="7"/>
  <c r="F125" i="7"/>
  <c r="F126" i="7"/>
  <c r="F127" i="7"/>
  <c r="F128" i="7"/>
  <c r="F129" i="7"/>
  <c r="F130" i="7"/>
  <c r="F131" i="7"/>
  <c r="F132" i="7"/>
  <c r="F134" i="7"/>
  <c r="F135" i="7"/>
  <c r="F136" i="7"/>
  <c r="F137" i="7"/>
  <c r="F138" i="7"/>
  <c r="F139" i="7"/>
  <c r="F140" i="7"/>
  <c r="F142" i="7"/>
  <c r="F149" i="7"/>
  <c r="F150" i="7"/>
  <c r="F152" i="7"/>
  <c r="F153" i="7"/>
  <c r="F157" i="7"/>
  <c r="F162" i="7"/>
  <c r="F164" i="7"/>
  <c r="F165" i="7"/>
  <c r="F166" i="7"/>
  <c r="F168" i="7"/>
  <c r="F171" i="7"/>
  <c r="F174" i="7"/>
  <c r="F176" i="7"/>
  <c r="F180" i="7"/>
  <c r="F190" i="7"/>
  <c r="F191" i="7"/>
  <c r="F192" i="7"/>
  <c r="F196" i="7"/>
  <c r="F202" i="7"/>
  <c r="F203" i="7"/>
  <c r="F204" i="7"/>
  <c r="F208" i="7"/>
  <c r="F210" i="7"/>
  <c r="F213" i="7"/>
  <c r="F224" i="7"/>
  <c r="F225" i="7"/>
  <c r="F226" i="7"/>
  <c r="F227" i="7"/>
  <c r="F229" i="7"/>
  <c r="F230" i="7"/>
  <c r="F231" i="7"/>
  <c r="F232" i="7"/>
  <c r="F233" i="7"/>
  <c r="F234" i="7"/>
  <c r="F240" i="7"/>
  <c r="F241" i="7"/>
  <c r="F242" i="7"/>
  <c r="F243" i="7"/>
  <c r="F245" i="7"/>
  <c r="F246" i="7"/>
  <c r="F247" i="7"/>
  <c r="F248" i="7"/>
  <c r="F249" i="7"/>
  <c r="F250" i="7"/>
  <c r="E212" i="7"/>
  <c r="E211" i="7" s="1"/>
  <c r="E195" i="7"/>
  <c r="P257" i="7" l="1"/>
  <c r="P145" i="7"/>
  <c r="P256" i="7"/>
  <c r="P198" i="7"/>
  <c r="P199" i="7"/>
  <c r="P147" i="7"/>
  <c r="P188" i="7"/>
  <c r="P185" i="7"/>
  <c r="P237" i="7"/>
  <c r="P249" i="7"/>
  <c r="P240" i="7"/>
  <c r="P248" i="7"/>
  <c r="P243" i="7"/>
  <c r="P230" i="7"/>
  <c r="P218" i="7"/>
  <c r="O212" i="7"/>
  <c r="O195" i="7"/>
  <c r="J163" i="7"/>
  <c r="Q254" i="7"/>
  <c r="Q247" i="7"/>
  <c r="P247" i="7"/>
  <c r="Q242" i="7"/>
  <c r="P242" i="7"/>
  <c r="Q234" i="7"/>
  <c r="Q233" i="7"/>
  <c r="Q229" i="7"/>
  <c r="Q225" i="7"/>
  <c r="Q210" i="7"/>
  <c r="P210" i="7"/>
  <c r="P207" i="7"/>
  <c r="Q207" i="7"/>
  <c r="P203" i="7"/>
  <c r="Q203" i="7"/>
  <c r="Q199" i="7"/>
  <c r="Q198" i="7"/>
  <c r="Q196" i="7"/>
  <c r="P196" i="7"/>
  <c r="Q189" i="7"/>
  <c r="P189" i="7"/>
  <c r="Q168" i="7"/>
  <c r="P168" i="7"/>
  <c r="Q165" i="7"/>
  <c r="P165" i="7"/>
  <c r="Q157" i="7"/>
  <c r="P157" i="7"/>
  <c r="Q147" i="7"/>
  <c r="Q142" i="7"/>
  <c r="P142" i="7"/>
  <c r="Q139" i="7"/>
  <c r="P139" i="7"/>
  <c r="Q135" i="7"/>
  <c r="P135" i="7"/>
  <c r="Q130" i="7"/>
  <c r="Q126" i="7"/>
  <c r="Q121" i="7"/>
  <c r="Q116" i="7"/>
  <c r="P116" i="7"/>
  <c r="Q97" i="7"/>
  <c r="P97" i="7"/>
  <c r="Q89" i="7"/>
  <c r="P89" i="7"/>
  <c r="Q85" i="7"/>
  <c r="P85" i="7"/>
  <c r="Q79" i="7"/>
  <c r="P233" i="7"/>
  <c r="P225" i="7"/>
  <c r="P250" i="7"/>
  <c r="Q250" i="7"/>
  <c r="P246" i="7"/>
  <c r="Q246" i="7"/>
  <c r="P241" i="7"/>
  <c r="Q241" i="7"/>
  <c r="Q232" i="7"/>
  <c r="P232" i="7"/>
  <c r="Q224" i="7"/>
  <c r="P224" i="7"/>
  <c r="Q220" i="7"/>
  <c r="Q218" i="7"/>
  <c r="Q206" i="7"/>
  <c r="P206" i="7"/>
  <c r="Q202" i="7"/>
  <c r="P202" i="7"/>
  <c r="Q192" i="7"/>
  <c r="P192" i="7"/>
  <c r="Q180" i="7"/>
  <c r="P180" i="7"/>
  <c r="Q176" i="7"/>
  <c r="P176" i="7"/>
  <c r="Q171" i="7"/>
  <c r="P171" i="7"/>
  <c r="Q164" i="7"/>
  <c r="P164" i="7"/>
  <c r="Q150" i="7"/>
  <c r="P150" i="7"/>
  <c r="Q138" i="7"/>
  <c r="Q134" i="7"/>
  <c r="Q129" i="7"/>
  <c r="Q125" i="7"/>
  <c r="Q120" i="7"/>
  <c r="P120" i="7"/>
  <c r="Q115" i="7"/>
  <c r="P115" i="7"/>
  <c r="Q108" i="7"/>
  <c r="Q93" i="7"/>
  <c r="Q88" i="7"/>
  <c r="Q84" i="7"/>
  <c r="Q249" i="7"/>
  <c r="Q245" i="7"/>
  <c r="Q240" i="7"/>
  <c r="P231" i="7"/>
  <c r="Q231" i="7"/>
  <c r="P227" i="7"/>
  <c r="Q227" i="7"/>
  <c r="Q219" i="7"/>
  <c r="P201" i="7"/>
  <c r="Q201" i="7"/>
  <c r="Q191" i="7"/>
  <c r="P191" i="7"/>
  <c r="Q188" i="7"/>
  <c r="Q153" i="7"/>
  <c r="P153" i="7"/>
  <c r="Q149" i="7"/>
  <c r="P149" i="7"/>
  <c r="Q145" i="7"/>
  <c r="Q137" i="7"/>
  <c r="Q132" i="7"/>
  <c r="P132" i="7"/>
  <c r="Q128" i="7"/>
  <c r="P128" i="7"/>
  <c r="Q124" i="7"/>
  <c r="P124" i="7"/>
  <c r="Q119" i="7"/>
  <c r="P119" i="7"/>
  <c r="Q113" i="7"/>
  <c r="Q92" i="7"/>
  <c r="Q87" i="7"/>
  <c r="Q81" i="7"/>
  <c r="P81" i="7"/>
  <c r="P234" i="7"/>
  <c r="P229" i="7"/>
  <c r="Q248" i="7"/>
  <c r="Q243" i="7"/>
  <c r="Q230" i="7"/>
  <c r="Q226" i="7"/>
  <c r="P213" i="7"/>
  <c r="Q213" i="7"/>
  <c r="P208" i="7"/>
  <c r="Q208" i="7"/>
  <c r="P204" i="7"/>
  <c r="Q204" i="7"/>
  <c r="P190" i="7"/>
  <c r="Q190" i="7"/>
  <c r="Q185" i="7"/>
  <c r="P174" i="7"/>
  <c r="Q174" i="7"/>
  <c r="P166" i="7"/>
  <c r="Q166" i="7"/>
  <c r="P162" i="7"/>
  <c r="Q162" i="7"/>
  <c r="P152" i="7"/>
  <c r="Q152" i="7"/>
  <c r="Q148" i="7"/>
  <c r="Q140" i="7"/>
  <c r="P140" i="7"/>
  <c r="Q136" i="7"/>
  <c r="P136" i="7"/>
  <c r="Q131" i="7"/>
  <c r="P131" i="7"/>
  <c r="Q127" i="7"/>
  <c r="P127" i="7"/>
  <c r="Q123" i="7"/>
  <c r="P123" i="7"/>
  <c r="Q118" i="7"/>
  <c r="Q112" i="7"/>
  <c r="P112" i="7"/>
  <c r="Q90" i="7"/>
  <c r="P90" i="7"/>
  <c r="Q86" i="7"/>
  <c r="P86" i="7"/>
  <c r="Q80" i="7"/>
  <c r="P80" i="7"/>
  <c r="P245" i="7"/>
  <c r="P226" i="7"/>
  <c r="P137" i="7"/>
  <c r="P129" i="7"/>
  <c r="P125" i="7"/>
  <c r="P121" i="7"/>
  <c r="P113" i="7"/>
  <c r="P108" i="7"/>
  <c r="P138" i="7"/>
  <c r="P134" i="7"/>
  <c r="P130" i="7"/>
  <c r="P126" i="7"/>
  <c r="P118" i="7"/>
  <c r="P92" i="7"/>
  <c r="P88" i="7"/>
  <c r="P84" i="7"/>
  <c r="P79" i="7"/>
  <c r="Q257" i="7"/>
  <c r="Q256" i="7"/>
  <c r="Q237" i="7"/>
  <c r="I173" i="7"/>
  <c r="I169" i="7" s="1"/>
  <c r="H173" i="7"/>
  <c r="H169" i="7" s="1"/>
  <c r="I163" i="7"/>
  <c r="N228" i="7"/>
  <c r="D212" i="7"/>
  <c r="D211" i="7" s="1"/>
  <c r="D200" i="7"/>
  <c r="E200" i="7"/>
  <c r="D209" i="7"/>
  <c r="E209" i="7"/>
  <c r="D195" i="7"/>
  <c r="N195" i="7" s="1"/>
  <c r="N178" i="7"/>
  <c r="D173" i="7"/>
  <c r="E173" i="7"/>
  <c r="D167" i="7"/>
  <c r="E167" i="7"/>
  <c r="N160" i="7"/>
  <c r="N154" i="7"/>
  <c r="D151" i="7"/>
  <c r="N151" i="7" s="1"/>
  <c r="E151" i="7"/>
  <c r="D146" i="7"/>
  <c r="N146" i="7" s="1"/>
  <c r="E146" i="7"/>
  <c r="N143" i="7"/>
  <c r="D141" i="7"/>
  <c r="N141" i="7" s="1"/>
  <c r="E141" i="7"/>
  <c r="D117" i="7"/>
  <c r="E117" i="7"/>
  <c r="D107" i="7"/>
  <c r="D102" i="7" s="1"/>
  <c r="E107" i="7"/>
  <c r="E102" i="7" s="1"/>
  <c r="D91" i="7"/>
  <c r="D83" i="7" s="1"/>
  <c r="E91" i="7"/>
  <c r="E83" i="7" s="1"/>
  <c r="H205" i="7"/>
  <c r="H194" i="7" s="1"/>
  <c r="H163" i="7"/>
  <c r="C212" i="7"/>
  <c r="C195" i="7"/>
  <c r="M195" i="7" s="1"/>
  <c r="M212" i="7" l="1"/>
  <c r="C211" i="7"/>
  <c r="E110" i="7"/>
  <c r="D110" i="7"/>
  <c r="N110" i="7" s="1"/>
  <c r="F143" i="7"/>
  <c r="F200" i="7"/>
  <c r="K83" i="7"/>
  <c r="F146" i="7"/>
  <c r="N175" i="7"/>
  <c r="N78" i="7"/>
  <c r="N173" i="7"/>
  <c r="D169" i="7"/>
  <c r="N170" i="7"/>
  <c r="N183" i="7"/>
  <c r="E205" i="7"/>
  <c r="E194" i="7" s="1"/>
  <c r="G209" i="7"/>
  <c r="F209" i="7"/>
  <c r="N212" i="7"/>
  <c r="P212" i="7" s="1"/>
  <c r="F212" i="7"/>
  <c r="L78" i="7"/>
  <c r="N217" i="7"/>
  <c r="F195" i="7"/>
  <c r="G195" i="7"/>
  <c r="N83" i="7"/>
  <c r="N91" i="7"/>
  <c r="G107" i="7"/>
  <c r="O107" i="7"/>
  <c r="F107" i="7"/>
  <c r="O117" i="7"/>
  <c r="G117" i="7"/>
  <c r="F117" i="7"/>
  <c r="O141" i="7"/>
  <c r="G141" i="7"/>
  <c r="F141" i="7"/>
  <c r="O146" i="7"/>
  <c r="G146" i="7"/>
  <c r="O154" i="7"/>
  <c r="G154" i="7"/>
  <c r="F154" i="7"/>
  <c r="E163" i="7"/>
  <c r="O167" i="7"/>
  <c r="G167" i="7"/>
  <c r="F167" i="7"/>
  <c r="G173" i="7"/>
  <c r="F173" i="7"/>
  <c r="O178" i="7"/>
  <c r="G178" i="7"/>
  <c r="F178" i="7"/>
  <c r="D205" i="7"/>
  <c r="N205" i="7" s="1"/>
  <c r="N209" i="7"/>
  <c r="G212" i="7"/>
  <c r="N117" i="7"/>
  <c r="D163" i="7"/>
  <c r="N163" i="7" s="1"/>
  <c r="N167" i="7"/>
  <c r="G200" i="7"/>
  <c r="O228" i="7"/>
  <c r="G228" i="7"/>
  <c r="F228" i="7"/>
  <c r="L83" i="7"/>
  <c r="N102" i="7"/>
  <c r="N107" i="7"/>
  <c r="O91" i="7"/>
  <c r="G91" i="7"/>
  <c r="F91" i="7"/>
  <c r="O143" i="7"/>
  <c r="P143" i="7" s="1"/>
  <c r="G143" i="7"/>
  <c r="G151" i="7"/>
  <c r="O151" i="7"/>
  <c r="F151" i="7"/>
  <c r="G160" i="7"/>
  <c r="O160" i="7"/>
  <c r="F160" i="7"/>
  <c r="O170" i="7"/>
  <c r="G170" i="7"/>
  <c r="F170" i="7"/>
  <c r="G175" i="7"/>
  <c r="F175" i="7"/>
  <c r="O183" i="7"/>
  <c r="N200" i="7"/>
  <c r="L163" i="7"/>
  <c r="K163" i="7"/>
  <c r="Q195" i="7"/>
  <c r="P195" i="7"/>
  <c r="E169" i="7"/>
  <c r="F69" i="7"/>
  <c r="O42" i="7"/>
  <c r="M42" i="7"/>
  <c r="N11" i="7"/>
  <c r="N12" i="7"/>
  <c r="N13" i="7"/>
  <c r="N15" i="7"/>
  <c r="N16" i="7"/>
  <c r="N18" i="7"/>
  <c r="N19" i="7"/>
  <c r="N20" i="7"/>
  <c r="N21" i="7"/>
  <c r="N22" i="7"/>
  <c r="N23" i="7"/>
  <c r="N27" i="7"/>
  <c r="N29" i="7"/>
  <c r="N33" i="7"/>
  <c r="N34" i="7"/>
  <c r="N35" i="7"/>
  <c r="N37" i="7"/>
  <c r="N38" i="7"/>
  <c r="N41" i="7"/>
  <c r="N42" i="7"/>
  <c r="N43" i="7"/>
  <c r="N44" i="7"/>
  <c r="N26" i="7"/>
  <c r="N46" i="7"/>
  <c r="N47" i="7"/>
  <c r="N57" i="7"/>
  <c r="N66" i="7"/>
  <c r="N69" i="7"/>
  <c r="I24" i="7"/>
  <c r="L27" i="7"/>
  <c r="L29" i="7"/>
  <c r="L33" i="7"/>
  <c r="L34" i="7"/>
  <c r="L35" i="7"/>
  <c r="L37" i="7"/>
  <c r="L38" i="7"/>
  <c r="L41" i="7"/>
  <c r="L42" i="7"/>
  <c r="L43" i="7"/>
  <c r="L44" i="7"/>
  <c r="L26" i="7"/>
  <c r="G42" i="7"/>
  <c r="L47" i="7"/>
  <c r="L57" i="7"/>
  <c r="L66" i="7"/>
  <c r="L69" i="7"/>
  <c r="L46" i="7"/>
  <c r="K23" i="7"/>
  <c r="L18" i="7"/>
  <c r="L19" i="7"/>
  <c r="L20" i="7"/>
  <c r="L21" i="7"/>
  <c r="L22" i="7"/>
  <c r="L23" i="7"/>
  <c r="L11" i="7"/>
  <c r="L12" i="7"/>
  <c r="L13" i="7"/>
  <c r="L14" i="7"/>
  <c r="L15" i="7"/>
  <c r="L16" i="7"/>
  <c r="I10" i="7"/>
  <c r="G47" i="7"/>
  <c r="F57" i="7"/>
  <c r="G46" i="7"/>
  <c r="G44" i="7"/>
  <c r="E223" i="7" l="1"/>
  <c r="P183" i="7"/>
  <c r="Q146" i="7"/>
  <c r="P146" i="7"/>
  <c r="P42" i="7"/>
  <c r="D194" i="7"/>
  <c r="N182" i="7"/>
  <c r="Q42" i="7"/>
  <c r="F53" i="7"/>
  <c r="Q212" i="7"/>
  <c r="F63" i="7"/>
  <c r="N211" i="7"/>
  <c r="O83" i="7"/>
  <c r="G83" i="7"/>
  <c r="F83" i="7"/>
  <c r="Q170" i="7"/>
  <c r="P170" i="7"/>
  <c r="N197" i="7"/>
  <c r="Q167" i="7"/>
  <c r="P167" i="7"/>
  <c r="Q154" i="7"/>
  <c r="P154" i="7"/>
  <c r="Q117" i="7"/>
  <c r="P117" i="7"/>
  <c r="O102" i="7"/>
  <c r="G102" i="7"/>
  <c r="F102" i="7"/>
  <c r="G169" i="7"/>
  <c r="F169" i="7"/>
  <c r="Q183" i="7"/>
  <c r="Q151" i="7"/>
  <c r="P151" i="7"/>
  <c r="Q143" i="7"/>
  <c r="O163" i="7"/>
  <c r="G163" i="7"/>
  <c r="F163" i="7"/>
  <c r="Q141" i="7"/>
  <c r="P141" i="7"/>
  <c r="Q160" i="7"/>
  <c r="P160" i="7"/>
  <c r="Q91" i="7"/>
  <c r="P91" i="7"/>
  <c r="Q228" i="7"/>
  <c r="P228" i="7"/>
  <c r="Q178" i="7"/>
  <c r="P178" i="7"/>
  <c r="Q107" i="7"/>
  <c r="P107" i="7"/>
  <c r="G205" i="7"/>
  <c r="F205" i="7"/>
  <c r="N169" i="7"/>
  <c r="I223" i="7"/>
  <c r="I236" i="7" s="1"/>
  <c r="N53" i="7"/>
  <c r="N63" i="7"/>
  <c r="N40" i="7"/>
  <c r="L53" i="7"/>
  <c r="L63" i="7"/>
  <c r="M40" i="7"/>
  <c r="I9" i="7"/>
  <c r="N73" i="7"/>
  <c r="N25" i="7"/>
  <c r="G27" i="7"/>
  <c r="G29" i="7"/>
  <c r="G33" i="7"/>
  <c r="G34" i="7"/>
  <c r="G35" i="7"/>
  <c r="G37" i="7"/>
  <c r="G38" i="7"/>
  <c r="G41" i="7"/>
  <c r="G43" i="7"/>
  <c r="G26" i="7"/>
  <c r="F29" i="7"/>
  <c r="F33" i="7"/>
  <c r="F34" i="7"/>
  <c r="F35" i="7"/>
  <c r="F37" i="7"/>
  <c r="F38" i="7"/>
  <c r="F41" i="7"/>
  <c r="M15" i="7"/>
  <c r="N17" i="7"/>
  <c r="G11" i="7"/>
  <c r="G12" i="7"/>
  <c r="G13" i="7"/>
  <c r="G16" i="7"/>
  <c r="G18" i="7"/>
  <c r="G19" i="7"/>
  <c r="G20" i="7"/>
  <c r="G21" i="7"/>
  <c r="G22" i="7"/>
  <c r="G23" i="7"/>
  <c r="F11" i="7"/>
  <c r="F12" i="7"/>
  <c r="F13" i="7"/>
  <c r="F16" i="7"/>
  <c r="F18" i="7"/>
  <c r="F19" i="7"/>
  <c r="F20" i="7"/>
  <c r="F21" i="7"/>
  <c r="F22" i="7"/>
  <c r="N10" i="7"/>
  <c r="N194" i="7" l="1"/>
  <c r="D223" i="7"/>
  <c r="D236" i="7" s="1"/>
  <c r="N236" i="7" s="1"/>
  <c r="I49" i="7"/>
  <c r="I74" i="7" s="1"/>
  <c r="N32" i="7"/>
  <c r="N24" i="7"/>
  <c r="N14" i="7"/>
  <c r="D9" i="7"/>
  <c r="N9" i="7" s="1"/>
  <c r="Q163" i="7"/>
  <c r="P163" i="7"/>
  <c r="Q102" i="7"/>
  <c r="P102" i="7"/>
  <c r="N45" i="7"/>
  <c r="Q83" i="7"/>
  <c r="P83" i="7"/>
  <c r="L25" i="7"/>
  <c r="K45" i="7"/>
  <c r="L45" i="7"/>
  <c r="C133" i="7"/>
  <c r="M133" i="7" s="1"/>
  <c r="E133" i="7"/>
  <c r="D49" i="7" l="1"/>
  <c r="N49" i="7" s="1"/>
  <c r="N223" i="7"/>
  <c r="G78" i="7"/>
  <c r="O78" i="7"/>
  <c r="F78" i="7"/>
  <c r="O133" i="7"/>
  <c r="G133" i="7"/>
  <c r="F133" i="7"/>
  <c r="C255" i="7"/>
  <c r="J255" i="7"/>
  <c r="K255" i="7" s="1"/>
  <c r="H255" i="7"/>
  <c r="J253" i="7"/>
  <c r="H253" i="7"/>
  <c r="Q133" i="7" l="1"/>
  <c r="P133" i="7"/>
  <c r="H252" i="7"/>
  <c r="M253" i="7"/>
  <c r="Q78" i="7"/>
  <c r="P78" i="7"/>
  <c r="L255" i="7"/>
  <c r="L253" i="7"/>
  <c r="O253" i="7"/>
  <c r="G255" i="7"/>
  <c r="O255" i="7"/>
  <c r="C252" i="7"/>
  <c r="M255" i="7"/>
  <c r="D74" i="7"/>
  <c r="N74" i="7" s="1"/>
  <c r="J252" i="7"/>
  <c r="M252" i="7" l="1"/>
  <c r="L252" i="7"/>
  <c r="Q253" i="7"/>
  <c r="O252" i="7"/>
  <c r="G252" i="7"/>
  <c r="P255" i="7"/>
  <c r="Q255" i="7"/>
  <c r="M217" i="7"/>
  <c r="K205" i="7"/>
  <c r="J173" i="7"/>
  <c r="J169" i="7" s="1"/>
  <c r="K182" i="7" l="1"/>
  <c r="L205" i="7"/>
  <c r="O205" i="7"/>
  <c r="O175" i="7"/>
  <c r="O209" i="7"/>
  <c r="K197" i="7"/>
  <c r="L173" i="7"/>
  <c r="K173" i="7"/>
  <c r="O173" i="7"/>
  <c r="O200" i="7"/>
  <c r="O217" i="7"/>
  <c r="L217" i="7"/>
  <c r="K217" i="7"/>
  <c r="Q252" i="7"/>
  <c r="H223" i="7" l="1"/>
  <c r="H236" i="7" s="1"/>
  <c r="P200" i="7"/>
  <c r="Q200" i="7"/>
  <c r="Q175" i="7"/>
  <c r="P175" i="7"/>
  <c r="L211" i="7"/>
  <c r="Q209" i="7"/>
  <c r="P209" i="7"/>
  <c r="L169" i="7"/>
  <c r="K169" i="7"/>
  <c r="O169" i="7"/>
  <c r="P217" i="7"/>
  <c r="Q217" i="7"/>
  <c r="Q173" i="7"/>
  <c r="P173" i="7"/>
  <c r="L197" i="7"/>
  <c r="O197" i="7"/>
  <c r="Q205" i="7"/>
  <c r="P205" i="7"/>
  <c r="L182" i="7"/>
  <c r="J10" i="7"/>
  <c r="L10" i="7" s="1"/>
  <c r="L17" i="7"/>
  <c r="O11" i="7"/>
  <c r="O12" i="7"/>
  <c r="O13" i="7"/>
  <c r="O16" i="7"/>
  <c r="O18" i="7"/>
  <c r="O19" i="7"/>
  <c r="O22" i="7"/>
  <c r="O23" i="7"/>
  <c r="O26" i="7"/>
  <c r="P26" i="7" s="1"/>
  <c r="O27" i="7"/>
  <c r="O29" i="7"/>
  <c r="O33" i="7"/>
  <c r="O34" i="7"/>
  <c r="O35" i="7"/>
  <c r="O37" i="7"/>
  <c r="O38" i="7"/>
  <c r="O41" i="7"/>
  <c r="O43" i="7"/>
  <c r="P43" i="7" s="1"/>
  <c r="O44" i="7"/>
  <c r="O46" i="7"/>
  <c r="O47" i="7"/>
  <c r="O57" i="7"/>
  <c r="O66" i="7"/>
  <c r="Q66" i="7" s="1"/>
  <c r="O69" i="7"/>
  <c r="M11" i="7"/>
  <c r="M12" i="7"/>
  <c r="M13" i="7"/>
  <c r="M16" i="7"/>
  <c r="M18" i="7"/>
  <c r="M19" i="7"/>
  <c r="M22" i="7"/>
  <c r="M23" i="7"/>
  <c r="M26" i="7"/>
  <c r="M27" i="7"/>
  <c r="M29" i="7"/>
  <c r="M33" i="7"/>
  <c r="M34" i="7"/>
  <c r="M35" i="7"/>
  <c r="M37" i="7"/>
  <c r="M38" i="7"/>
  <c r="M41" i="7"/>
  <c r="M43" i="7"/>
  <c r="M44" i="7"/>
  <c r="M46" i="7"/>
  <c r="M47" i="7"/>
  <c r="M57" i="7"/>
  <c r="M66" i="7"/>
  <c r="H24" i="7"/>
  <c r="J24" i="7"/>
  <c r="J223" i="7" l="1"/>
  <c r="L223" i="7" s="1"/>
  <c r="K194" i="7"/>
  <c r="L194" i="7"/>
  <c r="P169" i="7"/>
  <c r="Q169" i="7"/>
  <c r="Q197" i="7"/>
  <c r="P197" i="7"/>
  <c r="P13" i="7"/>
  <c r="Q13" i="7"/>
  <c r="P11" i="7"/>
  <c r="Q11" i="7"/>
  <c r="P16" i="7"/>
  <c r="Q16" i="7"/>
  <c r="P12" i="7"/>
  <c r="Q12" i="7"/>
  <c r="Q43" i="7"/>
  <c r="Q26" i="7"/>
  <c r="P47" i="7"/>
  <c r="Q47" i="7"/>
  <c r="Q41" i="7"/>
  <c r="P41" i="7"/>
  <c r="Q35" i="7"/>
  <c r="P35" i="7"/>
  <c r="Q23" i="7"/>
  <c r="P23" i="7"/>
  <c r="Q69" i="7"/>
  <c r="P69" i="7"/>
  <c r="Q46" i="7"/>
  <c r="P38" i="7"/>
  <c r="Q38" i="7"/>
  <c r="P34" i="7"/>
  <c r="Q34" i="7"/>
  <c r="Q27" i="7"/>
  <c r="Q22" i="7"/>
  <c r="P22" i="7"/>
  <c r="P19" i="7"/>
  <c r="Q19" i="7"/>
  <c r="P18" i="7"/>
  <c r="Q18" i="7"/>
  <c r="P66" i="7"/>
  <c r="P29" i="7"/>
  <c r="Q29" i="7"/>
  <c r="L32" i="7"/>
  <c r="P57" i="7"/>
  <c r="Q57" i="7"/>
  <c r="Q44" i="7"/>
  <c r="P37" i="7"/>
  <c r="Q37" i="7"/>
  <c r="Q33" i="7"/>
  <c r="P33" i="7"/>
  <c r="G40" i="7"/>
  <c r="F40" i="7"/>
  <c r="G32" i="7"/>
  <c r="F32" i="7"/>
  <c r="G45" i="7"/>
  <c r="F25" i="7"/>
  <c r="G25" i="7"/>
  <c r="O45" i="7"/>
  <c r="M53" i="7"/>
  <c r="O32" i="7"/>
  <c r="M32" i="7"/>
  <c r="O63" i="7"/>
  <c r="M63" i="7"/>
  <c r="M45" i="7"/>
  <c r="O25" i="7"/>
  <c r="F73" i="7"/>
  <c r="E10" i="7"/>
  <c r="H10" i="7"/>
  <c r="O21" i="7"/>
  <c r="M21" i="7"/>
  <c r="M20" i="7"/>
  <c r="O15" i="7"/>
  <c r="J236" i="7" l="1"/>
  <c r="P15" i="7"/>
  <c r="Q15" i="7"/>
  <c r="K223" i="7"/>
  <c r="L236" i="7"/>
  <c r="P25" i="7"/>
  <c r="Q25" i="7"/>
  <c r="P21" i="7"/>
  <c r="Q21" i="7"/>
  <c r="Q53" i="7"/>
  <c r="P53" i="7"/>
  <c r="Q32" i="7"/>
  <c r="P32" i="7"/>
  <c r="P45" i="7"/>
  <c r="Q45" i="7"/>
  <c r="Q40" i="7"/>
  <c r="P40" i="7"/>
  <c r="P63" i="7"/>
  <c r="Q63" i="7"/>
  <c r="L24" i="7"/>
  <c r="G10" i="7"/>
  <c r="F10" i="7"/>
  <c r="G24" i="7"/>
  <c r="F24" i="7"/>
  <c r="O20" i="7"/>
  <c r="C14" i="7"/>
  <c r="M14" i="7" s="1"/>
  <c r="O73" i="7"/>
  <c r="O24" i="7"/>
  <c r="P24" i="7" s="1"/>
  <c r="J9" i="7"/>
  <c r="J49" i="7" s="1"/>
  <c r="K49" i="7" s="1"/>
  <c r="M24" i="7"/>
  <c r="H9" i="7"/>
  <c r="M10" i="7"/>
  <c r="O10" i="7"/>
  <c r="M17" i="7"/>
  <c r="H49" i="7" l="1"/>
  <c r="H74" i="7" s="1"/>
  <c r="J74" i="7"/>
  <c r="K236" i="7"/>
  <c r="P10" i="7"/>
  <c r="Q10" i="7"/>
  <c r="Q24" i="7"/>
  <c r="P73" i="7"/>
  <c r="Q73" i="7"/>
  <c r="P20" i="7"/>
  <c r="Q20" i="7"/>
  <c r="K9" i="7"/>
  <c r="L9" i="7"/>
  <c r="G17" i="7"/>
  <c r="F17" i="7"/>
  <c r="O14" i="7"/>
  <c r="G14" i="7"/>
  <c r="F14" i="7"/>
  <c r="C9" i="7"/>
  <c r="O17" i="7"/>
  <c r="E9" i="7"/>
  <c r="C49" i="7" l="1"/>
  <c r="M49" i="7" s="1"/>
  <c r="M9" i="7"/>
  <c r="E49" i="7"/>
  <c r="O9" i="7"/>
  <c r="P14" i="7"/>
  <c r="Q14" i="7"/>
  <c r="Q17" i="7"/>
  <c r="P17" i="7"/>
  <c r="L49" i="7"/>
  <c r="F9" i="7"/>
  <c r="G9" i="7"/>
  <c r="C74" i="7" l="1"/>
  <c r="M74" i="7" s="1"/>
  <c r="Q9" i="7"/>
  <c r="P9" i="7"/>
  <c r="L74" i="7"/>
  <c r="K74" i="7"/>
  <c r="F49" i="7"/>
  <c r="G49" i="7"/>
  <c r="O49" i="7"/>
  <c r="E74" i="7"/>
  <c r="F74" i="7" s="1"/>
  <c r="Q49" i="7" l="1"/>
  <c r="P49" i="7"/>
  <c r="O74" i="7"/>
  <c r="G74" i="7"/>
  <c r="P74" i="7" l="1"/>
  <c r="Q74" i="7"/>
  <c r="M211" i="7" l="1"/>
  <c r="E114" i="7"/>
  <c r="C114" i="7"/>
  <c r="M114" i="7" s="1"/>
  <c r="G211" i="7" l="1"/>
  <c r="O211" i="7"/>
  <c r="F211" i="7"/>
  <c r="O114" i="7"/>
  <c r="G114" i="7"/>
  <c r="F114" i="7"/>
  <c r="M183" i="7"/>
  <c r="Q211" i="7" l="1"/>
  <c r="P211" i="7"/>
  <c r="Q114" i="7"/>
  <c r="P114" i="7"/>
  <c r="M228" i="7"/>
  <c r="C122" i="7" l="1"/>
  <c r="M122" i="7" s="1"/>
  <c r="C107" i="7"/>
  <c r="M107" i="7" l="1"/>
  <c r="C102" i="7"/>
  <c r="M102" i="7" s="1"/>
  <c r="C141" i="7"/>
  <c r="M141" i="7" s="1"/>
  <c r="C191" i="7" l="1"/>
  <c r="M191" i="7" l="1"/>
  <c r="C182" i="7"/>
  <c r="M182" i="7" s="1"/>
  <c r="G182" i="7" l="1"/>
  <c r="F182" i="7"/>
  <c r="O182" i="7"/>
  <c r="P182" i="7" l="1"/>
  <c r="Q182" i="7"/>
  <c r="C209" i="7"/>
  <c r="C200" i="7"/>
  <c r="M197" i="7"/>
  <c r="C167" i="7"/>
  <c r="M167" i="7" s="1"/>
  <c r="M200" i="7" l="1"/>
  <c r="M209" i="7"/>
  <c r="C205" i="7"/>
  <c r="C194" i="7" s="1"/>
  <c r="C163" i="7"/>
  <c r="M163" i="7" s="1"/>
  <c r="M160" i="7"/>
  <c r="M143" i="7"/>
  <c r="E122" i="7"/>
  <c r="E111" i="7"/>
  <c r="C111" i="7"/>
  <c r="M111" i="7" l="1"/>
  <c r="G194" i="7"/>
  <c r="O194" i="7"/>
  <c r="F194" i="7"/>
  <c r="O122" i="7"/>
  <c r="G122" i="7"/>
  <c r="F122" i="7"/>
  <c r="O111" i="7"/>
  <c r="G111" i="7"/>
  <c r="F111" i="7"/>
  <c r="C91" i="7"/>
  <c r="C83" i="7" s="1"/>
  <c r="M91" i="7" l="1"/>
  <c r="M83" i="7"/>
  <c r="Q122" i="7"/>
  <c r="P122" i="7"/>
  <c r="Q111" i="7"/>
  <c r="P111" i="7"/>
  <c r="P194" i="7"/>
  <c r="Q194" i="7"/>
  <c r="O110" i="7"/>
  <c r="G110" i="7"/>
  <c r="F110" i="7"/>
  <c r="Q110" i="7" l="1"/>
  <c r="P110" i="7"/>
  <c r="G223" i="7"/>
  <c r="F223" i="7"/>
  <c r="O223" i="7"/>
  <c r="C117" i="7"/>
  <c r="M178" i="7"/>
  <c r="C173" i="7"/>
  <c r="M173" i="7" s="1"/>
  <c r="M154" i="7"/>
  <c r="C151" i="7"/>
  <c r="M151" i="7" s="1"/>
  <c r="C146" i="7"/>
  <c r="M146" i="7" s="1"/>
  <c r="C110" i="7" l="1"/>
  <c r="M117" i="7"/>
  <c r="M170" i="7"/>
  <c r="C169" i="7"/>
  <c r="M169" i="7" s="1"/>
  <c r="P223" i="7"/>
  <c r="Q223" i="7"/>
  <c r="E236" i="7"/>
  <c r="M205" i="7"/>
  <c r="M110" i="7" l="1"/>
  <c r="C223" i="7"/>
  <c r="G236" i="7"/>
  <c r="F236" i="7"/>
  <c r="O236" i="7"/>
  <c r="M194" i="7"/>
  <c r="Q236" i="7" l="1"/>
  <c r="P236" i="7"/>
  <c r="M223" i="7"/>
  <c r="C236" i="7" l="1"/>
  <c r="M236" i="7" s="1"/>
  <c r="M94" i="7"/>
</calcChain>
</file>

<file path=xl/sharedStrings.xml><?xml version="1.0" encoding="utf-8"?>
<sst xmlns="http://schemas.openxmlformats.org/spreadsheetml/2006/main" count="539" uniqueCount="395">
  <si>
    <t>250352</t>
  </si>
  <si>
    <t>Субвенція  на  проведення видатків місцевих  бюджетів,  що  враховуються  при  визначенні  обсягу  міжбюджетних  трансфертів</t>
  </si>
  <si>
    <t>Код бюджетної класифікації</t>
  </si>
  <si>
    <t>Житлово-комунальне господарство</t>
  </si>
  <si>
    <t>Культура i мистецтво</t>
  </si>
  <si>
    <t>Фiзична культура i спорт</t>
  </si>
  <si>
    <t>Субвенції на утримання об"єктів спільного користування,  субвенції на виконання власних повноважень тер.  громад ,на виконання  пограм соціал.- екон. та культурного розвитку регіонів, інші субвенції</t>
  </si>
  <si>
    <t>Державне управління</t>
  </si>
  <si>
    <t>Освіта</t>
  </si>
  <si>
    <t>Кошти, що передаються до інших  бюджетів:</t>
  </si>
  <si>
    <t>250306</t>
  </si>
  <si>
    <t>Кошти , що передаються із загального фонду бюджету до  бюджету розвитку</t>
  </si>
  <si>
    <t>250323</t>
  </si>
  <si>
    <t>Резервний фонд</t>
  </si>
  <si>
    <t>у т.ч. за економічною класифікацією</t>
  </si>
  <si>
    <t>Оплата теплопостачання</t>
  </si>
  <si>
    <t>Оплата електроенергії</t>
  </si>
  <si>
    <t>Оплата природного газу</t>
  </si>
  <si>
    <t>Оплата інших енергоносіїв</t>
  </si>
  <si>
    <t>у т.ч. видатки бюджету  розвитку</t>
  </si>
  <si>
    <t>Найменування    видатків</t>
  </si>
  <si>
    <t>Продукти харчування</t>
  </si>
  <si>
    <t>Заробітна плата</t>
  </si>
  <si>
    <t>Оплата водопостачання та водовідведення</t>
  </si>
  <si>
    <t>Інші виплати населенню</t>
  </si>
  <si>
    <t>Медикаменти та перев'язувальні матеріали</t>
  </si>
  <si>
    <t xml:space="preserve">Реверсна дотація </t>
  </si>
  <si>
    <t>Нарахування  на  оплату  праці</t>
  </si>
  <si>
    <t>0100</t>
  </si>
  <si>
    <t>1000</t>
  </si>
  <si>
    <t>1010</t>
  </si>
  <si>
    <t>1020</t>
  </si>
  <si>
    <t>3000</t>
  </si>
  <si>
    <t>Соцiальний захист  та  соціальне  забезпечення</t>
  </si>
  <si>
    <t>3011</t>
  </si>
  <si>
    <t>3012</t>
  </si>
  <si>
    <t>3021</t>
  </si>
  <si>
    <t>3022</t>
  </si>
  <si>
    <t>3041</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</si>
  <si>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</si>
  <si>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</si>
  <si>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</si>
  <si>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</si>
  <si>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тимчасосої державної допомоги дітям</t>
  </si>
  <si>
    <t>Пільгове медичне обслуговування осіб, які постраждали внаслідок Чорнобильської катастрофи</t>
  </si>
  <si>
    <t>3042</t>
  </si>
  <si>
    <t>3043</t>
  </si>
  <si>
    <t>3044</t>
  </si>
  <si>
    <t>3045</t>
  </si>
  <si>
    <t>3046</t>
  </si>
  <si>
    <t>3047</t>
  </si>
  <si>
    <t>3050</t>
  </si>
  <si>
    <t>3080</t>
  </si>
  <si>
    <t>3090</t>
  </si>
  <si>
    <t>3112</t>
  </si>
  <si>
    <t xml:space="preserve"> Заходи державної політики з питань дітей та їх соціального захисту</t>
  </si>
  <si>
    <t>3160</t>
  </si>
  <si>
    <t>Оздоровлення та відпочинок дітей (крім заходів з оздоровлення дітей , що здійснюються за рахунок  коштів на оздоровлення громадян,  які постраждали внаслідок Чорнобильської катастрофи)</t>
  </si>
  <si>
    <t>3190</t>
  </si>
  <si>
    <t>4000</t>
  </si>
  <si>
    <t>4060</t>
  </si>
  <si>
    <t>5000</t>
  </si>
  <si>
    <t>5011</t>
  </si>
  <si>
    <t>Проведення навчально-тренувальних зборів і змагань з олімпійських  видів  спорту</t>
  </si>
  <si>
    <t>5031</t>
  </si>
  <si>
    <t>5062</t>
  </si>
  <si>
    <t>6000</t>
  </si>
  <si>
    <t>7300</t>
  </si>
  <si>
    <t>7400</t>
  </si>
  <si>
    <t>8000</t>
  </si>
  <si>
    <t>3031</t>
  </si>
  <si>
    <t>3033</t>
  </si>
  <si>
    <t>Надання  пільг  окремим  категоріям  громадян  з  оплати  послуг  зв"язку</t>
  </si>
  <si>
    <t>3010</t>
  </si>
  <si>
    <t>3020</t>
  </si>
  <si>
    <t>Надання  пільг  та  субсидій  населенню  на  придбання  твердого  та  рідкого  пічного  побутового  палива і  скрапленого  газу</t>
  </si>
  <si>
    <t>3030</t>
  </si>
  <si>
    <t>3040</t>
  </si>
  <si>
    <t>3110</t>
  </si>
  <si>
    <t>Заклади і заходи з питань дітей та їх соціального захисту</t>
  </si>
  <si>
    <t>3130</t>
  </si>
  <si>
    <t>3140</t>
  </si>
  <si>
    <t>3180</t>
  </si>
  <si>
    <t>Соціальний захист ветеранів війни та праці</t>
  </si>
  <si>
    <t>Проведення спортивної роботи в регіоні</t>
  </si>
  <si>
    <t>5010</t>
  </si>
  <si>
    <t>5030</t>
  </si>
  <si>
    <t>5060</t>
  </si>
  <si>
    <t>Розвиток дитячо-юнацького та резервного спорту</t>
  </si>
  <si>
    <t>Інші заходи з розвитку фізичної культури та спорту</t>
  </si>
  <si>
    <t>0180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</si>
  <si>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</si>
  <si>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</si>
  <si>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 xml:space="preserve"> Керівництво і управління у відповідній сфері у містах (місті Києві), селищах, селах, об'єднаних територіальних громадах </t>
  </si>
  <si>
    <t>0160</t>
  </si>
  <si>
    <t>Інша діяльність у сфері державного управління</t>
  </si>
  <si>
    <t>Надання дошкільної освіти</t>
  </si>
  <si>
    <t>1150</t>
  </si>
  <si>
    <t>1160</t>
  </si>
  <si>
    <t>Інші програми, заклади та заходи у сфері освіти</t>
  </si>
  <si>
    <t>Інші  програми  та  заходи  у  сфері  освіти</t>
  </si>
  <si>
    <t>Забезпечення діяльності інших закладів у сфері освіти</t>
  </si>
  <si>
    <t>3032</t>
  </si>
  <si>
    <t>3081</t>
  </si>
  <si>
    <t>3082</t>
  </si>
  <si>
    <t>3083</t>
  </si>
  <si>
    <t>3084</t>
  </si>
  <si>
    <t>3085</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</si>
  <si>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</si>
  <si>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</si>
  <si>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1 чи 11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</si>
  <si>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</si>
  <si>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1  групи,  а  також  за  особою,  яка  досягла  80-річного  віку</t>
  </si>
  <si>
    <t>Видатки на  поховання учасників бойових дій та  осіб з   інвалідністю  внаслідок війни</t>
  </si>
  <si>
    <t>3120</t>
  </si>
  <si>
    <t>3123</t>
  </si>
  <si>
    <t>Здійснення  соціальної роботи  з  вразливими  категоріями  населення</t>
  </si>
  <si>
    <t>3131</t>
  </si>
  <si>
    <t>Здійснення  заходів  та  реалізація  проектів  на  виконання  Державної  цільової  соціальної  програми "Молодь України"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</si>
  <si>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</si>
  <si>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</si>
  <si>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Забезпечення  реалізації окремих  програм  для  осіб  з  інвалідністю</t>
  </si>
  <si>
    <t>3171</t>
  </si>
  <si>
    <t>Компенсаційні виплати особам  з інвалідніст на бензин, ремонт, технічне обслуговування автомобілів, мотоколясок і на транспортне обслуговування</t>
  </si>
  <si>
    <t>3192</t>
  </si>
  <si>
    <t>Інші  заклади  та  заходи</t>
  </si>
  <si>
    <t>3240</t>
  </si>
  <si>
    <t>3242</t>
  </si>
  <si>
    <t>Забезпечення  діяльності  бібліотек</t>
  </si>
  <si>
    <t>4030</t>
  </si>
  <si>
    <t>4040</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</si>
  <si>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</si>
  <si>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</si>
  <si>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4080</t>
  </si>
  <si>
    <t>Інші  заклади  та  заходи  в  галузі  культури  і  мистецтва</t>
  </si>
  <si>
    <t>4082</t>
  </si>
  <si>
    <t>Інші  заходи  в  галузі  культури  і  мистецтва</t>
  </si>
  <si>
    <t>6030</t>
  </si>
  <si>
    <t>Організація благоустрою  населених  пунктів</t>
  </si>
  <si>
    <t>7000</t>
  </si>
  <si>
    <t>Економічна  діяльність</t>
  </si>
  <si>
    <t>Бідівництво  та  регіональний  розвиток</t>
  </si>
  <si>
    <t>Транспорт  та  транспортна  інфраструктура,  дорожнє господарство</t>
  </si>
  <si>
    <t>7461</t>
  </si>
  <si>
    <t>Утримання  та  розвиток  автомобільних  доріг  та  дорожньої  інфраструктури  за  рахунок  коштів  місцевого  бюджету</t>
  </si>
  <si>
    <t>7600</t>
  </si>
  <si>
    <t>Інші програми  та  заходи,  пов"язані  з  економічною  діяльністю</t>
  </si>
  <si>
    <t>7680</t>
  </si>
  <si>
    <t>Членські  внески  до  асоціацій  органів  місцевого  самоврядування</t>
  </si>
  <si>
    <t>7690</t>
  </si>
  <si>
    <t>7693</t>
  </si>
  <si>
    <t>Інша  економічна  діяльність</t>
  </si>
  <si>
    <t>Інші  заходи,  пов"язані  з  економічною  діяльністю</t>
  </si>
  <si>
    <t>8100</t>
  </si>
  <si>
    <t>8110</t>
  </si>
  <si>
    <t>8700</t>
  </si>
  <si>
    <t>9110</t>
  </si>
  <si>
    <t>6010</t>
  </si>
  <si>
    <t>7650</t>
  </si>
  <si>
    <t>Проведення  експертної  грошової  оцінки  земельної  ділянки  чи  права  на  неї</t>
  </si>
  <si>
    <t>7670</t>
  </si>
  <si>
    <t>Пільгові  довгострокові  кредити  молодим  сім"ям  та  одиноким  молодим  громадянам  на  будівництво/придбання  житла  та  їх  повернення</t>
  </si>
  <si>
    <t>6070</t>
  </si>
  <si>
    <t>Регулювання  цін/тарифів на  житлово-комунальні послги</t>
  </si>
  <si>
    <t>6071</t>
  </si>
  <si>
    <t>Субвенція  з  місцевого бюджету державному  бюджету  на виконання  програм  соціально-економічного  розвитку  регіонів</t>
  </si>
  <si>
    <t>5040</t>
  </si>
  <si>
    <t>2000</t>
  </si>
  <si>
    <t>Охорона  здоров'я</t>
  </si>
  <si>
    <t>2150</t>
  </si>
  <si>
    <t>Інші  програми, заклади  та  заходи  у  сфері  охорони  здоров'я</t>
  </si>
  <si>
    <t>2152</t>
  </si>
  <si>
    <t>Інші програми  та заходи  у  сфері  охорони  здоров'я</t>
  </si>
  <si>
    <t>3049</t>
  </si>
  <si>
    <t>Відшкодування  послуг  з  догляду  за  дитиною  до  трьох  років "муніципальна  няня"</t>
  </si>
  <si>
    <t>3087</t>
  </si>
  <si>
    <t>Надання  допомоги  на  дітей,  які  виховуються  у  багатодітних  сім'ях</t>
  </si>
  <si>
    <t>Надання  бюджетних  позичок  суб'єктам  господарювання</t>
  </si>
  <si>
    <t>Повернення  пільгових  довгострокових  кредитів,  наданих  молодим  сім'ям  та   одиноким  молодим  громадянам  на  будівництво/придбання  житла</t>
  </si>
  <si>
    <t>Повернення  бюджетних  позичок,  наданих  суб'єктам  господарювання</t>
  </si>
  <si>
    <t>Підтримка  і розвиток  спортивної  інфраструктури</t>
  </si>
  <si>
    <t>5041</t>
  </si>
  <si>
    <t>Утримання  та  ефективна експлуатація  об'єктів житлово-комунального  господарства</t>
  </si>
  <si>
    <t xml:space="preserve">З А Г А Л Ь Н И Й     Ф О Н Д </t>
  </si>
  <si>
    <t xml:space="preserve">С П Е Ц І А Л Ь Н И Й     Ф О Н Д </t>
  </si>
  <si>
    <t xml:space="preserve">Р А З О М </t>
  </si>
  <si>
    <t>Надання пільг на  оплату  житлово-комунальних  послуг  окремим  категоріям  громадян  відповідно  до  законодавства</t>
  </si>
  <si>
    <t>Надання  субсидій  населенню  для  відшкодування  витрат  на  оплату  житлово-комунальних  послуг</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</si>
  <si>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9вивезення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</si>
  <si>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</si>
  <si>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Надання  субсидій населенню для  відшкодування  витрат  на  придбання  твердого  та  рідкого  пічного  побутового  палива  і  скрапленого  газу</t>
  </si>
  <si>
    <t xml:space="preserve">Надання інших пільг  окремим  категоріям  громадян  відповідно  до  законодавства </t>
  </si>
  <si>
    <t>3035</t>
  </si>
  <si>
    <t>Компенсаційні  виплати  на  пільговий  проїзд  автомобільним  транспортом  окремим  категоріям  громадян</t>
  </si>
  <si>
    <t>Надання допомоги сім'ям з дітьми, малозабезпеченим сім'ям,  тимчасвової допомоги дітям</t>
  </si>
  <si>
    <t>Надання допомоги  при  усиновленні  дитини</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</si>
  <si>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</si>
  <si>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I групи,  а  також  за  особою,  яка  досягла  80-річного  віку,  допомоги  на  дітей,  які  виховуються  у  багатодітних  сім'ях</t>
  </si>
  <si>
    <t xml:space="preserve"> 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</si>
  <si>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 xml:space="preserve"> Надання фінансової підтримки громадським організаціям  ветеранів  і  осіб  з  інвалідністю,  діяльність  яких  має соціальну спрямованість</t>
  </si>
  <si>
    <t>Підтримка  спорту  вищих  досягнень  та  організацій,  які  здійснюють  фізкультурно-спортивну  діяльність  в  регіоні</t>
  </si>
  <si>
    <t>Інша  діяльність</t>
  </si>
  <si>
    <t>РАЗОМ   ВИДАТКІВ</t>
  </si>
  <si>
    <t xml:space="preserve">КРЕДИТУВАННЯ </t>
  </si>
  <si>
    <t>Бюджетні  позички  суб'єктам  господарювання  та  їх  повернення</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</si>
  <si>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</si>
  <si>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</si>
  <si>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</si>
  <si>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 xml:space="preserve"> Податок на прибуток підприємств та фінансових установ комунальної власності</t>
  </si>
  <si>
    <t>Рентна плата та плата за використання інших природних ресурсів</t>
  </si>
  <si>
    <t>Внутрішні податки на товари та послуги</t>
  </si>
  <si>
    <t>Місцеві податки</t>
  </si>
  <si>
    <t>18011000, 18011100</t>
  </si>
  <si>
    <t xml:space="preserve">Транспортний податок </t>
  </si>
  <si>
    <t>Туристичний збір</t>
  </si>
  <si>
    <t>Єдиний податок</t>
  </si>
  <si>
    <t>Неподаткові надходження</t>
  </si>
  <si>
    <t>Доходи від власності та підприємницької діяльності</t>
  </si>
  <si>
    <t xml:space="preserve">Частина чистого прибутку (доходу) комунальних унітарних підприємств та їх об'єднань, що вилучається до відповідного місцевого бюджету </t>
  </si>
  <si>
    <t>Інші надходження</t>
  </si>
  <si>
    <t>Адміністративні штрафи та інші санкції</t>
  </si>
  <si>
    <t>Плата за встановлення земельного сервітуту</t>
  </si>
  <si>
    <t>Адміністративні збори та платежі, доходи від некомерційної господарської діяльності</t>
  </si>
  <si>
    <t>Адміністративний збір за проведення державної реєстрації юридичних осіб та фізичних осіб-підприємців</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</si>
  <si>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</si>
  <si>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</si>
  <si>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Надходження від орендної плати за користування цілісним майновим комплексом та іншим майном,що перебуває у комунальній власності</t>
  </si>
  <si>
    <t>Державне мито</t>
  </si>
  <si>
    <t>Інші неподаткові надходження</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</si>
  <si>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</si>
  <si>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Офіційні трансферти</t>
  </si>
  <si>
    <t>Субвенціі з державного бюджету місцевим бюджетам</t>
  </si>
  <si>
    <t>Освітня субвенція з державного бюджету місцевим бюджетам</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</si>
  <si>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</si>
  <si>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</si>
  <si>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 xml:space="preserve"> Інші субвенції з місцевого бюджету</t>
  </si>
  <si>
    <t>Екологічний податок</t>
  </si>
  <si>
    <t>Кошти від відчуження майна, що належить Автономній  Республіці Крим та майна, що перебуває в  комунальній власності.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</si>
  <si>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</si>
  <si>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Найменування    доходів</t>
  </si>
  <si>
    <t>14021900, 14031900</t>
  </si>
  <si>
    <t>Пальне</t>
  </si>
  <si>
    <t xml:space="preserve">Акцизний податок з реалізації суб'єктами господарювання роздрібної торгівлі підакцизних товарів </t>
  </si>
  <si>
    <t xml:space="preserve">Доходи від операцій з капіталом </t>
  </si>
  <si>
    <t xml:space="preserve">Власні надходження бюджетних установ  </t>
  </si>
  <si>
    <t>Разом  доходи  без врахування офіційних трансфертів</t>
  </si>
  <si>
    <t xml:space="preserve">Всього доходів </t>
  </si>
  <si>
    <t>ВИДАТКИ</t>
  </si>
  <si>
    <t>ДОХОДИ</t>
  </si>
  <si>
    <t>Внески  до  статутного  капіталу  суб'єктів господарюванння</t>
  </si>
  <si>
    <t>8300</t>
  </si>
  <si>
    <t>Охорона навколишнього  природного  середовища</t>
  </si>
  <si>
    <t>8330</t>
  </si>
  <si>
    <t>Інша діяльність  у  сфері  екології  та  охорони  природних  ресурсів</t>
  </si>
  <si>
    <t xml:space="preserve">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</si>
  <si>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7100</t>
  </si>
  <si>
    <t>Сільське, лісове, рибне господарство та мисливство</t>
  </si>
  <si>
    <t>7130</t>
  </si>
  <si>
    <t>Здійснення  заходів  із землеустрою</t>
  </si>
  <si>
    <t>Захист населення і територій від надзвичайних ситуацій техногенного  та  природного характеру</t>
  </si>
  <si>
    <t>Заходи із запобігання  та  ліквідації  надзвичайних  ситуацій  та  наслідків  стихійного  лиха</t>
  </si>
  <si>
    <t>7330</t>
  </si>
  <si>
    <t>Будівництво інших об`єктів комунальної власності</t>
  </si>
  <si>
    <t>ФІНАНСУВАННЯ</t>
  </si>
  <si>
    <t>Дефіцит (-) /  профіцит (+)</t>
  </si>
  <si>
    <t>Зміни  обсягів  депозитів  і  цінних  паперів,  що  використовуються для управління  ліквідністю</t>
  </si>
  <si>
    <t>Повернення  бюджетних  коштів  з  депозитів</t>
  </si>
  <si>
    <t>Розміщення  бюджетних  коштів на  депозитах,  придбання  цінних  паперів</t>
  </si>
  <si>
    <t>Фінансування  за  рахунок  зміни  залишків  коштів  бюджету</t>
  </si>
  <si>
    <t xml:space="preserve">На  початок  періоду </t>
  </si>
  <si>
    <t>На  кінець  періоду</t>
  </si>
  <si>
    <t>Інші  розрахунки</t>
  </si>
  <si>
    <t>Кошти,  що  передаються  із  загального  фонду  бюджету  до  бюджету  розвитку (спеціального  фонду)</t>
  </si>
  <si>
    <t>Заходи  державної  політики  з  питань  сім"ї</t>
  </si>
  <si>
    <t>1030</t>
  </si>
  <si>
    <t>Надання загальної середньої освіти за  рахунок коштів  місцевого  бюджету</t>
  </si>
  <si>
    <t>Надання загальної середньої освіти за  рахунок освітньої  субвенції</t>
  </si>
  <si>
    <t>1060</t>
  </si>
  <si>
    <t>Надання загальної  середньої  освіти  за  рахунок  залишку  коштів  за  освітньою  субвенцією (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нобхідних  для  забезпечення  безпечного  навчального  процесу  у закладах  загальної  середньої  освіти)</t>
  </si>
  <si>
    <t>Надання позашкільної освіти  закладами  позашкільної  освіти, заходи із позашкільної роботи з дітьми</t>
  </si>
  <si>
    <t>1070</t>
  </si>
  <si>
    <t>1080</t>
  </si>
  <si>
    <t>Надання спеціальної освіти мистецькими школами</t>
  </si>
  <si>
    <t>1140</t>
  </si>
  <si>
    <t>1141</t>
  </si>
  <si>
    <t>1142</t>
  </si>
  <si>
    <t>Забезпечення  діяльності  інклюзивно-ресурсних  центрів</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</si>
  <si>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</si>
  <si>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</si>
  <si>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</si>
  <si>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</si>
  <si>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Забезпечення  діяльності центрів  професійного  розвитку  педагогічних  працівників</t>
  </si>
  <si>
    <t>1200</t>
  </si>
  <si>
    <t>2010</t>
  </si>
  <si>
    <t>Багатопрофільна  стаціонарна  медична  допомога  населенню</t>
  </si>
  <si>
    <t>2110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</si>
  <si>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</si>
  <si>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Компенсаційні  виплати  за пільговий  проїзд   окремих  категорій  громадян  на  залізничному  транспорті</t>
  </si>
  <si>
    <t>Реалізація  державної  політики  у  молодіжній  сфері</t>
  </si>
  <si>
    <t>18010100-18010400</t>
  </si>
  <si>
    <t>Податок на нерухоме майно, відмінне від земельної ділянки, сплачений фізичними та юридичними особами, які власниками об'єктів житлової та нежитлової нерухомості</t>
  </si>
  <si>
    <t>18010500-18010900</t>
  </si>
  <si>
    <t>Плата за землю</t>
  </si>
  <si>
    <t>Адміністративні штрафи та штрафні санкції за порушення законодавства у сфері виробництва та обігу алкогольних напоїв та тютюнових виробів</t>
  </si>
  <si>
    <t>5061</t>
  </si>
  <si>
    <t>6013</t>
  </si>
  <si>
    <t>Забезпечення  діяльності  водопровідно-каналізаційного  господарства</t>
  </si>
  <si>
    <t>7500</t>
  </si>
  <si>
    <t>Зв'язок, телекомунікації  та  інформатика</t>
  </si>
  <si>
    <t>7540</t>
  </si>
  <si>
    <t>Реалізація  заходів,  спрямованих  на  підвищення  доступності  широкосмугового  доступу  до Інтернету  в  сільській  місцевості</t>
  </si>
  <si>
    <t>8200</t>
  </si>
  <si>
    <t>Громадський порядок  та  безпека</t>
  </si>
  <si>
    <t>8230</t>
  </si>
  <si>
    <t>Інші  заходи  громадського порядку та  безпеки</t>
  </si>
  <si>
    <t>8710</t>
  </si>
  <si>
    <t>Резервний фонд  місцевого бюджету</t>
  </si>
  <si>
    <t>6020</t>
  </si>
  <si>
    <t>Забезпечення  функціонування  підриємств,  установ  та  організацій, що  виробляють, виконують  та/або  надають  житлово-комунальні  послуги</t>
  </si>
  <si>
    <t>Галина  БЕЗВЕРХНЯ</t>
  </si>
  <si>
    <t>Дотації з місцевих бюджетів іншим місцевим бюджетам</t>
  </si>
  <si>
    <t>Інші дотації з місцевого бюджету</t>
  </si>
  <si>
    <t>Всього видатків без врахування міжбюджетних трансфертів</t>
  </si>
  <si>
    <t>6014</t>
  </si>
  <si>
    <t>Забезпечення  збору  та  вивезення  сміття і  відходів</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</si>
  <si>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</si>
  <si>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Надходження в рамках програм допомоги урядів іноземних держав, міжнародних організацій, донорських установ</t>
  </si>
  <si>
    <t>Оплата праці і нарахування на заробітну плату</t>
  </si>
  <si>
    <t>Оплата комунальних послуг та енергоносіїв</t>
  </si>
  <si>
    <t>3241</t>
  </si>
  <si>
    <t>8240</t>
  </si>
  <si>
    <t>Заходи та роботи з територіальної  оборони</t>
  </si>
  <si>
    <t>6012</t>
  </si>
  <si>
    <t>Забезпечення діяльності з виробництва, транспортування,  постачання теплової  енергії</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</si>
  <si>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</si>
  <si>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</si>
  <si>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</si>
  <si>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</si>
  <si>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</si>
  <si>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</si>
  <si>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</si>
  <si>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</si>
  <si>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5012</t>
  </si>
  <si>
    <t>Проведення навчально-тренувальних зборів і змагань з неолімпійських видів спорту</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</si>
  <si>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</si>
  <si>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</si>
  <si>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</si>
  <si>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5048</t>
  </si>
  <si>
    <t>Розвиток спортивної інфраструктури</t>
  </si>
  <si>
    <t>7381</t>
  </si>
  <si>
    <t>Реалізація проектів в рамках Програми з відновлення України</t>
  </si>
  <si>
    <t>Цільові фонди, утворені Верховною Радою Автономної Республіки Крим, органами місцевого самоврядування та місцевими органами виконавчої влади </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</si>
  <si>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</si>
  <si>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</si>
  <si>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</si>
  <si>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</si>
  <si>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за рахунок залишку коштів освітньої субвенції, що утворився на початок бюджетного періоду</t>
  </si>
  <si>
    <t>Субвенція з державного бюджету місцевим бюджетам на реалізацію проектів в рамках Програми з відновлення України</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</si>
  <si>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</si>
  <si>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</si>
  <si>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</si>
  <si>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Передача коштів із спеціального до загального фонду бюджету</t>
  </si>
  <si>
    <t xml:space="preserve">                              Начальник  фінансового  управління  Жмеринської  міської  ради</t>
  </si>
  <si>
    <t>Інформція  про  виконання  бюджету  Жмеринської  міської територіальної громади   за  1 квартал  2026 року.</t>
  </si>
  <si>
    <t>Уточнений  план на 2026 рік</t>
  </si>
  <si>
    <t>Касові  видатки за  1 квартал  2026 року</t>
  </si>
  <si>
    <t>Уточнений  план на  1 квартал 2026 року</t>
  </si>
  <si>
    <t>Відсоток  виконання  до уточненого плану  на                              1 квартал 2026 р.</t>
  </si>
  <si>
    <t>Відхилення до уточненого плану на  1 квартал  2026 року</t>
  </si>
  <si>
    <t>Відсоток  виконання  до уточненого плану  на                             1 квартал  2026 р.</t>
  </si>
  <si>
    <t>Касові  видатки за  1 квартал 2026 року</t>
  </si>
  <si>
    <t>1702</t>
  </si>
  <si>
    <t>Забезпечення харчуванням учнів закладів загальної середньої освіти за рахунок субвенції з державного бюджету місцевим бюджетам</t>
  </si>
  <si>
    <t>1300</t>
  </si>
  <si>
    <t>Підготовка та реалізація публічних інвестиційних проектів/програм публічних інвестицій за рахунок коштів місцевого бюджету в гаузі освіти</t>
  </si>
  <si>
    <t>Первинна медична  допомога  населенню, що надається центрами первинної медичної (медико-санітарної) допомоги</t>
  </si>
  <si>
    <t>2170</t>
  </si>
  <si>
    <t>Підготовка та реалізація публічних інвестиційних проектів/програм публічних інвестицій за рахунок коштів місцевого бюджету в галузі охорони здоров'я</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</si>
  <si>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</si>
  <si>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</si>
  <si>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3194</t>
  </si>
  <si>
    <t>Реалізаці публічного інвестиційного проекту із розвитку ветеранських просторів</t>
  </si>
  <si>
    <t>Надання комплексу послуг особам/сім'ям у сфері соціального захисту та соціального забезпечення іншими надавачами  соціальних послуг</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</si>
  <si>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</si>
  <si>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</si>
  <si>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5070</t>
  </si>
  <si>
    <t xml:space="preserve">Підготовка та реалізація публічних інвестиційних проектів/програм публічних інвестицій за рахунок коштів місцевого бюджету в галузі фізичної  культури і спорту </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</si>
  <si>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</si>
  <si>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6091</t>
  </si>
  <si>
    <t>Підготовка та реалізація публічних інвестиційних проектів/програм публічних інвестицій за рахунок коштів місцевого бюджету в галузі житлово-комунального господарства</t>
  </si>
  <si>
    <t>Уточнений  план на  1 квартал  2026 року</t>
  </si>
  <si>
    <t>Фактично надійшло за  1 квартал  2026 року</t>
  </si>
  <si>
    <t>Відсоток  виконання  до уточненого плану  на                                1 квартал 2026 р.</t>
  </si>
  <si>
    <t>Субвенція з державного бюджету місцевим бюджетам на забезпечення харчуванням учнів закладів загальної середньої освіти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</si>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</sst>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_-* #,##0.00\ _г_р_н_._-;\-* #,##0.00\ _г_р_н_._-;_-* &quot;-&quot;??\ _г_р_н_._-;_-@_-"/>
    <numFmt numFmtId="166" formatCode="0.0"/>
    <numFmt numFmtId="167" formatCode="0.000"/>
    <numFmt numFmtId="168" formatCode="#,##0.0"/>
  </numFmts>
  <fonts count="51" x14ac:knownFonts="1">
    <font>
      <sz val="10"/>
      <name val="Arial Cyr"/>
      <charset val="204"/>
    </font>
    <font>
      <sz val="10"/>
      <name val="Arial Cyr"/>
      <charset val="204"/>
    </font>
    <font>
      <sz val="14"/>
      <color indexed="8"/>
      <name val="Times New Roman"/>
      <family val="1"/>
      <charset val="204"/>
    </font>
    <font>
      <sz val="10"/>
      <color indexed="8"/>
      <name val="Times New Roman"/>
      <family val="1"/>
    </font>
    <font>
      <b/>
      <sz val="16"/>
      <color indexed="8"/>
      <name val="Times New Roman"/>
      <family val="1"/>
      <charset val="204"/>
    </font>
    <font>
      <sz val="10"/>
      <color indexed="8"/>
      <name val="Times New Roman"/>
      <family val="1"/>
      <charset val="204"/>
    </font>
    <font>
      <b/>
      <sz val="14"/>
      <color indexed="8"/>
      <name val="Times New Roman"/>
      <family val="1"/>
      <charset val="204"/>
    </font>
    <font>
      <b/>
      <sz val="14"/>
      <color indexed="12"/>
      <name val="Times New Roman"/>
      <family val="1"/>
      <charset val="204"/>
    </font>
    <font>
      <sz val="14"/>
      <color indexed="12"/>
      <name val="Times New Roman"/>
      <family val="1"/>
      <charset val="204"/>
    </font>
    <font>
      <b/>
      <i/>
      <sz val="16"/>
      <name val="Times New Roman"/>
      <family val="1"/>
      <charset val="204"/>
    </font>
    <font>
      <b/>
      <i/>
      <sz val="14"/>
      <name val="Times New Roman"/>
      <family val="1"/>
      <charset val="204"/>
    </font>
    <font>
      <b/>
      <sz val="14"/>
      <name val="Times New Roman"/>
      <family val="1"/>
      <charset val="204"/>
    </font>
    <font>
      <sz val="14"/>
      <name val="Times New Roman"/>
      <family val="1"/>
      <charset val="204"/>
    </font>
    <font>
      <b/>
      <sz val="16"/>
      <name val="Times New Roman"/>
      <family val="1"/>
      <charset val="204"/>
    </font>
    <font>
      <b/>
      <sz val="16"/>
      <color indexed="12"/>
      <name val="Times New Roman"/>
      <family val="1"/>
      <charset val="204"/>
    </font>
    <font>
      <sz val="14"/>
      <color indexed="17"/>
      <name val="Times New Roman"/>
      <family val="1"/>
      <charset val="204"/>
    </font>
    <font>
      <sz val="10"/>
      <name val="Times New Roman"/>
      <family val="1"/>
    </font>
    <font>
      <sz val="16"/>
      <name val="Times New Roman"/>
      <family val="1"/>
    </font>
    <font>
      <sz val="16"/>
      <name val="Arial Cyr"/>
      <charset val="204"/>
    </font>
    <font>
      <sz val="12"/>
      <name val="Times New Roman Cyr"/>
      <family val="1"/>
      <charset val="204"/>
    </font>
    <font>
      <b/>
      <sz val="18"/>
      <name val="Arial Cyr"/>
      <charset val="204"/>
    </font>
    <font>
      <b/>
      <sz val="18"/>
      <name val="Times New Roman"/>
      <family val="1"/>
      <charset val="204"/>
    </font>
    <font>
      <sz val="24"/>
      <name val="Arial Cyr"/>
      <charset val="204"/>
    </font>
    <font>
      <sz val="12"/>
      <name val="Times New Roman"/>
      <family val="1"/>
      <charset val="204"/>
    </font>
    <font>
      <b/>
      <sz val="24"/>
      <name val="Times New Roman"/>
      <family val="1"/>
      <charset val="204"/>
    </font>
    <font>
      <b/>
      <sz val="22"/>
      <name val="Times New Roman"/>
      <family val="1"/>
      <charset val="204"/>
    </font>
    <font>
      <b/>
      <sz val="18"/>
      <name val="Times New Roman"/>
      <family val="1"/>
    </font>
    <font>
      <sz val="16"/>
      <name val="Times New Roman"/>
      <family val="1"/>
      <charset val="204"/>
    </font>
    <font>
      <sz val="10"/>
      <name val="Times New Roman"/>
      <family val="1"/>
      <charset val="204"/>
    </font>
    <font>
      <b/>
      <sz val="10"/>
      <color indexed="8"/>
      <name val="Times New Roman"/>
      <family val="1"/>
      <charset val="204"/>
    </font>
    <font>
      <sz val="14"/>
      <name val="Times New Roman CYR"/>
      <charset val="204"/>
    </font>
    <font>
      <sz val="14"/>
      <color theme="8" tint="-0.499984740745262"/>
      <name val="Times New Roman"/>
      <family val="1"/>
      <charset val="204"/>
    </font>
    <font>
      <b/>
      <sz val="24"/>
      <name val="Times New Roman"/>
      <family val="1"/>
    </font>
    <font>
      <b/>
      <sz val="24"/>
      <name val="Arial Cyr"/>
      <charset val="204"/>
    </font>
    <font>
      <b/>
      <sz val="14"/>
      <name val="Times New Roman CYR"/>
      <charset val="204"/>
    </font>
    <font>
      <sz val="14"/>
      <name val="Times New Roman Cyr"/>
      <family val="1"/>
      <charset val="204"/>
    </font>
    <font>
      <b/>
      <sz val="10"/>
      <name val="Arial Cyr"/>
      <charset val="204"/>
    </font>
    <font>
      <b/>
      <i/>
      <sz val="18"/>
      <name val="Times New Roman"/>
      <family val="1"/>
      <charset val="204"/>
    </font>
    <font>
      <b/>
      <i/>
      <sz val="20"/>
      <name val="Times New Roman"/>
      <family val="1"/>
      <charset val="204"/>
    </font>
    <font>
      <b/>
      <sz val="16"/>
      <name val="Times New Roman CYR"/>
      <charset val="204"/>
    </font>
    <font>
      <b/>
      <sz val="14"/>
      <name val="Times New Roman CYR"/>
      <family val="1"/>
      <charset val="204"/>
    </font>
    <font>
      <b/>
      <i/>
      <sz val="18"/>
      <name val="Times New Roman CYR"/>
      <charset val="204"/>
    </font>
    <font>
      <b/>
      <sz val="16"/>
      <name val="Times New Roman Cyr"/>
      <family val="1"/>
      <charset val="204"/>
    </font>
    <font>
      <b/>
      <sz val="20"/>
      <name val="Times New Roman"/>
      <family val="1"/>
      <charset val="204"/>
    </font>
    <font>
      <sz val="20"/>
      <name val="Arial Cyr"/>
      <charset val="204"/>
    </font>
    <font>
      <b/>
      <sz val="20"/>
      <name val="Arial Cyr"/>
      <charset val="204"/>
    </font>
    <font>
      <sz val="15"/>
      <name val="Times New Roman"/>
      <family val="1"/>
      <charset val="204"/>
    </font>
    <font>
      <b/>
      <sz val="15"/>
      <name val="Times New Roman"/>
      <family val="1"/>
      <charset val="204"/>
    </font>
    <font>
      <sz val="13.5"/>
      <name val="Times New Roman"/>
      <family val="1"/>
      <charset val="204"/>
    </font>
    <font>
      <b/>
      <sz val="13.5"/>
      <name val="Times New Roman"/>
      <family val="1"/>
      <charset val="204"/>
    </font>
    <font>
      <b/>
      <sz val="26"/>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0" fontId="19" fillId="0" borderId="0"/>
  </cellStyleXfs>
  <cellXfs count="214">
    <xf numFmtId="0" fontId="0" fillId="0" borderId="0" xfId="0"/>
    <xf numFmtId="0" fontId="3" fillId="0" borderId="0" xfId="0" applyFont="1" applyProtection="1"/>
    <xf numFmtId="0" fontId="5" fillId="0" borderId="0" xfId="0" applyFont="1" applyProtection="1"/>
    <xf numFmtId="0" fontId="2" fillId="0" borderId="0" xfId="0" applyFont="1" applyProtection="1"/>
    <xf numFmtId="0" fontId="6" fillId="0" borderId="0" xfId="0" applyFont="1" applyProtection="1">
      <protection locked="0"/>
    </xf>
    <xf numFmtId="0" fontId="6" fillId="0" borderId="0" xfId="0" applyFont="1" applyFill="1" applyProtection="1">
      <protection locked="0"/>
    </xf>
    <xf numFmtId="0" fontId="2" fillId="0" borderId="0" xfId="0" applyFont="1" applyProtection="1">
      <protection locked="0"/>
    </xf>
    <xf numFmtId="0" fontId="2" fillId="0" borderId="0" xfId="0" applyFont="1" applyFill="1" applyProtection="1">
      <protection locked="0"/>
    </xf>
    <xf numFmtId="0" fontId="2" fillId="0" borderId="0" xfId="0" applyFont="1" applyAlignment="1" applyProtection="1">
      <alignment horizontal="center"/>
    </xf>
    <xf numFmtId="0" fontId="6" fillId="0" borderId="0" xfId="0" applyFont="1" applyAlignment="1" applyProtection="1">
      <alignment horizontal="center"/>
    </xf>
    <xf numFmtId="0" fontId="8" fillId="0" borderId="0" xfId="0" applyFont="1" applyProtection="1"/>
    <xf numFmtId="0" fontId="7" fillId="0" borderId="0" xfId="0" applyFont="1" applyProtection="1">
      <protection locked="0"/>
    </xf>
    <xf numFmtId="0" fontId="7" fillId="0" borderId="0" xfId="0" applyFont="1" applyFill="1" applyProtection="1">
      <protection locked="0"/>
    </xf>
    <xf numFmtId="0" fontId="8" fillId="0" borderId="0" xfId="0" applyFont="1" applyProtection="1">
      <protection locked="0"/>
    </xf>
    <xf numFmtId="0" fontId="8" fillId="0" borderId="0" xfId="0" applyFont="1" applyFill="1" applyProtection="1">
      <protection locked="0"/>
    </xf>
    <xf numFmtId="0" fontId="12" fillId="0" borderId="0" xfId="0" applyFont="1" applyProtection="1">
      <protection locked="0"/>
    </xf>
    <xf numFmtId="0" fontId="12" fillId="0" borderId="0" xfId="0" applyFont="1" applyFill="1" applyProtection="1">
      <protection locked="0"/>
    </xf>
    <xf numFmtId="0" fontId="4" fillId="0" borderId="0" xfId="0" applyFont="1" applyProtection="1">
      <protection locked="0"/>
    </xf>
    <xf numFmtId="0" fontId="4" fillId="0" borderId="0" xfId="0" applyFont="1" applyFill="1" applyProtection="1">
      <protection locked="0"/>
    </xf>
    <xf numFmtId="0" fontId="14" fillId="0" borderId="0" xfId="0" applyFont="1" applyProtection="1">
      <protection locked="0"/>
    </xf>
    <xf numFmtId="0" fontId="14" fillId="0" borderId="0" xfId="0" applyFont="1" applyFill="1" applyProtection="1">
      <protection locked="0"/>
    </xf>
    <xf numFmtId="0" fontId="15" fillId="0" borderId="0" xfId="0" applyFont="1" applyProtection="1"/>
    <xf numFmtId="0" fontId="11" fillId="2" borderId="1" xfId="0" applyFont="1" applyFill="1" applyBorder="1" applyAlignment="1">
      <alignment horizontal="center" vertical="center" wrapText="1"/>
    </xf>
    <xf numFmtId="0" fontId="11" fillId="0" borderId="0" xfId="0" applyFont="1" applyAlignment="1" applyProtection="1">
      <alignment horizontal="center"/>
    </xf>
    <xf numFmtId="0" fontId="12" fillId="0" borderId="0" xfId="0" applyFont="1" applyAlignment="1" applyProtection="1">
      <alignment horizontal="center"/>
    </xf>
    <xf numFmtId="167" fontId="11" fillId="0" borderId="0" xfId="0" applyNumberFormat="1" applyFont="1" applyAlignment="1" applyProtection="1">
      <alignment horizontal="center"/>
    </xf>
    <xf numFmtId="0" fontId="16" fillId="0" borderId="0" xfId="0" applyFont="1" applyAlignment="1" applyProtection="1">
      <alignment horizontal="center"/>
    </xf>
    <xf numFmtId="0" fontId="12" fillId="0" borderId="0" xfId="0" applyFont="1" applyBorder="1" applyAlignment="1" applyProtection="1">
      <alignment horizontal="center"/>
    </xf>
    <xf numFmtId="0" fontId="11" fillId="0" borderId="0" xfId="0" applyFont="1" applyBorder="1" applyAlignment="1" applyProtection="1">
      <alignment horizontal="left" wrapText="1"/>
    </xf>
    <xf numFmtId="0" fontId="12" fillId="0" borderId="0" xfId="0" applyFont="1" applyBorder="1" applyAlignment="1" applyProtection="1">
      <alignment horizontal="left"/>
    </xf>
    <xf numFmtId="0" fontId="12" fillId="0" borderId="0" xfId="0" applyFont="1" applyProtection="1"/>
    <xf numFmtId="0" fontId="7" fillId="0" borderId="0" xfId="0" applyFont="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16" fillId="0" borderId="0" xfId="0" applyFont="1" applyProtection="1"/>
    <xf numFmtId="0" fontId="23" fillId="0" borderId="0" xfId="0" applyFont="1" applyBorder="1" applyAlignment="1" applyProtection="1">
      <alignment horizontal="center" vertical="center" wrapText="1"/>
    </xf>
    <xf numFmtId="0" fontId="25" fillId="0" borderId="0" xfId="0" applyFont="1" applyAlignment="1" applyProtection="1">
      <alignment horizontal="center"/>
    </xf>
    <xf numFmtId="0" fontId="12" fillId="0" borderId="0" xfId="0" applyFont="1" applyBorder="1" applyProtection="1"/>
    <xf numFmtId="0" fontId="28" fillId="0" borderId="0" xfId="0" applyFont="1" applyProtection="1"/>
    <xf numFmtId="0" fontId="17" fillId="0" borderId="0" xfId="0" applyFont="1" applyAlignment="1" applyProtection="1">
      <alignment horizontal="center" wrapText="1"/>
    </xf>
    <xf numFmtId="0" fontId="18" fillId="0" borderId="0" xfId="0" applyFont="1" applyAlignment="1">
      <alignment horizontal="center"/>
    </xf>
    <xf numFmtId="0" fontId="29" fillId="0" borderId="0" xfId="0" applyFont="1" applyProtection="1"/>
    <xf numFmtId="0" fontId="22" fillId="0" borderId="0" xfId="0" applyFont="1" applyAlignment="1">
      <alignment wrapText="1"/>
    </xf>
    <xf numFmtId="2" fontId="3" fillId="0" borderId="0" xfId="0" applyNumberFormat="1" applyFont="1" applyProtection="1"/>
    <xf numFmtId="0" fontId="11" fillId="0" borderId="0" xfId="0" applyFont="1" applyProtection="1">
      <protection locked="0"/>
    </xf>
    <xf numFmtId="0" fontId="13" fillId="0" borderId="0" xfId="0" applyFont="1" applyProtection="1">
      <protection locked="0"/>
    </xf>
    <xf numFmtId="0" fontId="11" fillId="0" borderId="0" xfId="0" applyFont="1" applyAlignment="1" applyProtection="1">
      <alignment horizontal="center" vertical="center"/>
      <protection locked="0"/>
    </xf>
    <xf numFmtId="0" fontId="31" fillId="0" borderId="0" xfId="0" applyFont="1" applyProtection="1">
      <protection locked="0"/>
    </xf>
    <xf numFmtId="0" fontId="31" fillId="0" borderId="0" xfId="0" applyFont="1" applyProtection="1"/>
    <xf numFmtId="0" fontId="12" fillId="0"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xf>
    <xf numFmtId="0" fontId="12" fillId="0" borderId="0" xfId="0" applyFont="1" applyBorder="1" applyAlignment="1" applyProtection="1">
      <alignment horizontal="center" vertical="center" wrapText="1"/>
    </xf>
    <xf numFmtId="0" fontId="12" fillId="0" borderId="0" xfId="0" applyFont="1" applyAlignment="1" applyProtection="1">
      <alignment vertical="center"/>
    </xf>
    <xf numFmtId="0" fontId="12" fillId="0" borderId="0" xfId="0" applyFont="1" applyBorder="1" applyAlignment="1" applyProtection="1">
      <alignment vertical="center"/>
    </xf>
    <xf numFmtId="0" fontId="21" fillId="0" borderId="0" xfId="0" applyFont="1" applyBorder="1" applyAlignment="1" applyProtection="1">
      <alignment vertical="center"/>
    </xf>
    <xf numFmtId="49" fontId="27" fillId="0" borderId="1" xfId="0" applyNumberFormat="1" applyFont="1" applyFill="1" applyBorder="1" applyAlignment="1" applyProtection="1">
      <alignment vertical="center"/>
      <protection locked="0"/>
    </xf>
    <xf numFmtId="49" fontId="11" fillId="0" borderId="1" xfId="0" applyNumberFormat="1" applyFont="1" applyFill="1" applyBorder="1" applyAlignment="1" applyProtection="1">
      <alignment vertical="center"/>
      <protection locked="0"/>
    </xf>
    <xf numFmtId="49" fontId="12" fillId="0" borderId="1" xfId="0" applyNumberFormat="1" applyFont="1" applyFill="1" applyBorder="1" applyAlignment="1" applyProtection="1">
      <alignment vertical="center"/>
      <protection locked="0"/>
    </xf>
    <xf numFmtId="0" fontId="12" fillId="0" borderId="1"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11" fillId="0" borderId="0" xfId="0" applyFont="1" applyAlignment="1" applyProtection="1">
      <alignment vertical="center"/>
    </xf>
    <xf numFmtId="167" fontId="11" fillId="0" borderId="0" xfId="0" applyNumberFormat="1" applyFont="1" applyAlignment="1" applyProtection="1">
      <alignment vertical="center"/>
    </xf>
    <xf numFmtId="0" fontId="10" fillId="0" borderId="0" xfId="0" applyFont="1" applyBorder="1" applyAlignment="1" applyProtection="1">
      <alignment vertical="center"/>
    </xf>
    <xf numFmtId="0" fontId="30" fillId="0" borderId="1" xfId="0" applyFont="1" applyBorder="1" applyAlignment="1">
      <alignment horizontal="center" vertical="center" wrapText="1"/>
    </xf>
    <xf numFmtId="0" fontId="21" fillId="0" borderId="0" xfId="0" applyFont="1" applyAlignment="1" applyProtection="1">
      <alignment horizontal="center" vertical="center"/>
    </xf>
    <xf numFmtId="4" fontId="10" fillId="0" borderId="1" xfId="0" applyNumberFormat="1" applyFont="1" applyBorder="1" applyAlignment="1" applyProtection="1">
      <alignment horizontal="center" vertical="center"/>
      <protection locked="0"/>
    </xf>
    <xf numFmtId="168"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wrapText="1"/>
    </xf>
    <xf numFmtId="166" fontId="10" fillId="0" borderId="1" xfId="0" applyNumberFormat="1" applyFont="1" applyBorder="1" applyAlignment="1" applyProtection="1">
      <alignment horizontal="center" vertical="center"/>
      <protection locked="0"/>
    </xf>
    <xf numFmtId="4" fontId="12" fillId="0" borderId="1" xfId="0" applyNumberFormat="1" applyFont="1" applyBorder="1" applyAlignment="1" applyProtection="1">
      <alignment horizontal="center" vertical="center"/>
      <protection locked="0"/>
    </xf>
    <xf numFmtId="168" fontId="12" fillId="0" borderId="1" xfId="0" applyNumberFormat="1" applyFont="1" applyBorder="1" applyAlignment="1" applyProtection="1">
      <alignment horizontal="center" vertical="center"/>
      <protection locked="0"/>
    </xf>
    <xf numFmtId="166" fontId="12" fillId="0" borderId="1" xfId="0" applyNumberFormat="1" applyFont="1" applyBorder="1" applyAlignment="1">
      <alignment horizontal="center" vertical="center" wrapText="1"/>
    </xf>
    <xf numFmtId="166" fontId="12" fillId="0" borderId="1" xfId="0" applyNumberFormat="1" applyFont="1" applyBorder="1" applyAlignment="1" applyProtection="1">
      <alignment horizontal="center" vertical="center"/>
      <protection locked="0"/>
    </xf>
    <xf numFmtId="4" fontId="11" fillId="0" borderId="1" xfId="0" applyNumberFormat="1" applyFont="1" applyBorder="1" applyAlignment="1" applyProtection="1">
      <alignment horizontal="center" vertical="center"/>
      <protection locked="0"/>
    </xf>
    <xf numFmtId="168" fontId="11" fillId="0" borderId="1" xfId="0" applyNumberFormat="1" applyFont="1" applyBorder="1" applyAlignment="1" applyProtection="1">
      <alignment horizontal="center" vertical="center"/>
      <protection locked="0"/>
    </xf>
    <xf numFmtId="166" fontId="11" fillId="0" borderId="1" xfId="0" applyNumberFormat="1" applyFont="1" applyBorder="1" applyAlignment="1">
      <alignment horizontal="center" vertical="center" wrapText="1"/>
    </xf>
    <xf numFmtId="166" fontId="11" fillId="0" borderId="1" xfId="0" applyNumberFormat="1" applyFont="1" applyBorder="1" applyAlignment="1" applyProtection="1">
      <alignment horizontal="center" vertical="center"/>
      <protection locked="0"/>
    </xf>
    <xf numFmtId="4" fontId="9" fillId="0" borderId="1" xfId="0" applyNumberFormat="1" applyFont="1" applyBorder="1" applyAlignment="1" applyProtection="1">
      <alignment horizontal="center" vertical="center"/>
      <protection locked="0"/>
    </xf>
    <xf numFmtId="4" fontId="9" fillId="0" borderId="2" xfId="0" applyNumberFormat="1" applyFont="1" applyBorder="1" applyAlignment="1" applyProtection="1">
      <alignment horizontal="center" vertical="center"/>
      <protection locked="0"/>
    </xf>
    <xf numFmtId="0" fontId="12" fillId="0" borderId="1" xfId="0" applyFont="1" applyBorder="1" applyAlignment="1" applyProtection="1">
      <alignment vertical="center"/>
    </xf>
    <xf numFmtId="4" fontId="12" fillId="0" borderId="1" xfId="0" applyNumberFormat="1" applyFont="1" applyBorder="1" applyAlignment="1" applyProtection="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4" fontId="12" fillId="0" borderId="1" xfId="0" applyNumberFormat="1" applyFont="1" applyFill="1" applyBorder="1" applyAlignment="1" applyProtection="1">
      <alignment horizontal="center" vertical="center"/>
      <protection locked="0"/>
    </xf>
    <xf numFmtId="49" fontId="12" fillId="2" borderId="1" xfId="0" applyNumberFormat="1" applyFont="1" applyFill="1" applyBorder="1" applyAlignment="1">
      <alignment vertical="center"/>
    </xf>
    <xf numFmtId="0" fontId="35" fillId="0" borderId="1" xfId="0" applyFont="1" applyBorder="1" applyAlignment="1">
      <alignment horizontal="center" vertical="center" wrapText="1"/>
    </xf>
    <xf numFmtId="49" fontId="11" fillId="2" borderId="1" xfId="0" applyNumberFormat="1" applyFont="1" applyFill="1" applyBorder="1" applyAlignment="1">
      <alignment vertical="center"/>
    </xf>
    <xf numFmtId="4" fontId="12" fillId="0" borderId="2" xfId="0" applyNumberFormat="1" applyFont="1" applyBorder="1" applyAlignment="1" applyProtection="1">
      <alignment horizontal="center" vertical="center"/>
      <protection locked="0"/>
    </xf>
    <xf numFmtId="49" fontId="12" fillId="2" borderId="1" xfId="0" applyNumberFormat="1" applyFont="1" applyFill="1" applyBorder="1" applyAlignment="1">
      <alignment vertical="center" wrapText="1"/>
    </xf>
    <xf numFmtId="0" fontId="11" fillId="0" borderId="3"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26" fillId="0" borderId="5" xfId="0" applyFont="1" applyBorder="1" applyAlignment="1" applyProtection="1">
      <alignment horizontal="center" vertical="center"/>
    </xf>
    <xf numFmtId="0" fontId="20" fillId="0" borderId="4" xfId="0" applyFont="1" applyBorder="1" applyAlignment="1">
      <alignment vertical="center"/>
    </xf>
    <xf numFmtId="0" fontId="20" fillId="0" borderId="2" xfId="0" applyFont="1" applyBorder="1" applyAlignment="1">
      <alignment vertical="center"/>
    </xf>
    <xf numFmtId="0" fontId="32" fillId="0" borderId="1" xfId="0" applyFont="1" applyBorder="1" applyAlignment="1" applyProtection="1">
      <alignment horizontal="center"/>
    </xf>
    <xf numFmtId="0" fontId="33" fillId="0" borderId="1" xfId="0" applyFont="1" applyBorder="1" applyAlignment="1"/>
    <xf numFmtId="0" fontId="24" fillId="0" borderId="0" xfId="0" applyFont="1" applyAlignment="1" applyProtection="1">
      <alignment horizontal="center" wrapText="1"/>
    </xf>
    <xf numFmtId="0" fontId="22" fillId="0" borderId="0" xfId="0" applyFont="1" applyAlignment="1">
      <alignment wrapText="1"/>
    </xf>
    <xf numFmtId="0" fontId="17" fillId="0" borderId="0" xfId="0" applyFont="1" applyAlignment="1" applyProtection="1">
      <alignment horizontal="center" wrapText="1"/>
    </xf>
    <xf numFmtId="0" fontId="18" fillId="0" borderId="0" xfId="0" applyFont="1" applyAlignment="1">
      <alignment horizontal="center"/>
    </xf>
    <xf numFmtId="49" fontId="11" fillId="2" borderId="1" xfId="0" applyNumberFormat="1" applyFont="1" applyFill="1" applyBorder="1" applyAlignment="1" applyProtection="1">
      <alignment horizontal="center" vertical="center" textRotation="90" wrapText="1"/>
    </xf>
    <xf numFmtId="49" fontId="11" fillId="2" borderId="1" xfId="0" applyNumberFormat="1"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wrapText="1"/>
    </xf>
    <xf numFmtId="0" fontId="0" fillId="0" borderId="2" xfId="0" applyFont="1" applyBorder="1" applyAlignment="1">
      <alignment wrapText="1"/>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36" fillId="0" borderId="4" xfId="0" applyFont="1" applyBorder="1" applyAlignment="1">
      <alignment horizontal="center" vertical="center" wrapText="1"/>
    </xf>
    <xf numFmtId="0" fontId="36" fillId="0" borderId="2" xfId="0" applyFont="1" applyBorder="1" applyAlignment="1">
      <alignment horizontal="center" vertical="center" wrapText="1"/>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center" wrapText="1"/>
    </xf>
    <xf numFmtId="0" fontId="11" fillId="2" borderId="1" xfId="0" applyFont="1" applyFill="1" applyBorder="1" applyAlignment="1" applyProtection="1">
      <alignment horizontal="center" vertical="center" textRotation="90" wrapText="1"/>
    </xf>
    <xf numFmtId="0" fontId="11" fillId="2" borderId="1" xfId="0" applyFont="1" applyFill="1" applyBorder="1" applyAlignment="1" applyProtection="1">
      <alignment horizontal="center" vertical="center" wrapText="1"/>
    </xf>
    <xf numFmtId="49" fontId="13" fillId="0" borderId="1" xfId="0" applyNumberFormat="1" applyFont="1" applyFill="1" applyBorder="1" applyAlignment="1" applyProtection="1">
      <alignment vertical="center"/>
      <protection locked="0"/>
    </xf>
    <xf numFmtId="49" fontId="37" fillId="0" borderId="1" xfId="0" applyNumberFormat="1" applyFont="1" applyFill="1" applyBorder="1" applyAlignment="1" applyProtection="1">
      <alignment horizontal="center" vertical="center"/>
      <protection locked="0"/>
    </xf>
    <xf numFmtId="49" fontId="38" fillId="0"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4" fontId="11" fillId="0" borderId="1" xfId="0" applyNumberFormat="1" applyFont="1" applyFill="1" applyBorder="1" applyAlignment="1" applyProtection="1">
      <alignment horizontal="center" vertical="center"/>
      <protection locked="0"/>
    </xf>
    <xf numFmtId="0" fontId="39" fillId="0" borderId="1" xfId="0" applyFont="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vertical="center"/>
      <protection locked="0"/>
    </xf>
    <xf numFmtId="49" fontId="37" fillId="0" borderId="1" xfId="0" applyNumberFormat="1" applyFont="1" applyFill="1" applyBorder="1" applyAlignment="1" applyProtection="1">
      <alignment horizontal="center" vertical="center" wrapText="1"/>
      <protection locked="0"/>
    </xf>
    <xf numFmtId="4" fontId="10" fillId="0" borderId="1" xfId="0" applyNumberFormat="1"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3" fillId="0" borderId="1" xfId="0" applyNumberFormat="1" applyFont="1" applyBorder="1" applyAlignment="1" applyProtection="1">
      <alignment horizontal="center" vertical="center"/>
      <protection locked="0"/>
    </xf>
    <xf numFmtId="0" fontId="12" fillId="0" borderId="0" xfId="0" applyFont="1" applyBorder="1" applyAlignment="1">
      <alignment horizontal="center" vertical="center" wrapText="1"/>
    </xf>
    <xf numFmtId="0" fontId="35" fillId="0" borderId="3" xfId="0" applyFont="1" applyBorder="1" applyAlignment="1">
      <alignment horizontal="center" vertical="center" wrapText="1"/>
    </xf>
    <xf numFmtId="49" fontId="12" fillId="2" borderId="5" xfId="0" applyNumberFormat="1" applyFont="1" applyFill="1" applyBorder="1" applyAlignment="1">
      <alignment vertical="center"/>
    </xf>
    <xf numFmtId="0" fontId="11" fillId="2" borderId="6" xfId="0" applyFont="1" applyFill="1" applyBorder="1" applyAlignment="1">
      <alignment horizontal="center" vertical="center" wrapText="1"/>
    </xf>
    <xf numFmtId="49" fontId="11" fillId="2" borderId="1" xfId="0" applyNumberFormat="1" applyFont="1" applyFill="1" applyBorder="1" applyAlignment="1">
      <alignment vertical="center" wrapText="1"/>
    </xf>
    <xf numFmtId="49" fontId="11" fillId="0" borderId="1" xfId="0" applyNumberFormat="1" applyFont="1" applyBorder="1" applyAlignment="1">
      <alignment vertical="center" wrapText="1"/>
    </xf>
    <xf numFmtId="164" fontId="40" fillId="0" borderId="1" xfId="1"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0" fillId="0" borderId="1" xfId="0" applyFont="1" applyBorder="1" applyAlignment="1">
      <alignment horizontal="center" vertical="center" wrapText="1"/>
    </xf>
    <xf numFmtId="4" fontId="11" fillId="0" borderId="1" xfId="0" applyNumberFormat="1" applyFont="1" applyBorder="1" applyAlignment="1" applyProtection="1">
      <alignment horizontal="center" vertical="center"/>
    </xf>
    <xf numFmtId="49" fontId="13" fillId="0" borderId="1" xfId="0" applyNumberFormat="1" applyFont="1" applyBorder="1" applyAlignment="1">
      <alignment vertical="center" wrapText="1"/>
    </xf>
    <xf numFmtId="49" fontId="12" fillId="0" borderId="1" xfId="0" applyNumberFormat="1" applyFont="1" applyBorder="1" applyAlignment="1">
      <alignment vertical="center" wrapText="1"/>
    </xf>
    <xf numFmtId="0" fontId="12" fillId="0" borderId="1" xfId="0"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vertical="center" wrapText="1"/>
      <protection locked="0"/>
    </xf>
    <xf numFmtId="49" fontId="11" fillId="0" borderId="1" xfId="0" applyNumberFormat="1" applyFont="1" applyFill="1" applyBorder="1" applyAlignment="1" applyProtection="1">
      <alignment vertical="center" wrapText="1"/>
      <protection locked="0"/>
    </xf>
    <xf numFmtId="0" fontId="41"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30"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49" fontId="21"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xf>
    <xf numFmtId="49" fontId="12"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protection locked="0"/>
    </xf>
    <xf numFmtId="0" fontId="12"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vertical="center" wrapText="1"/>
      <protection locked="0"/>
    </xf>
    <xf numFmtId="0" fontId="10" fillId="0" borderId="3" xfId="0" applyFont="1" applyBorder="1" applyAlignment="1" applyProtection="1">
      <alignment horizontal="center" vertical="center"/>
    </xf>
    <xf numFmtId="0" fontId="11" fillId="0" borderId="1" xfId="0" applyFont="1" applyBorder="1" applyAlignment="1" applyProtection="1">
      <alignment vertical="center"/>
    </xf>
    <xf numFmtId="0" fontId="10" fillId="0" borderId="1"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43" fillId="2" borderId="5" xfId="0" applyFont="1" applyFill="1" applyBorder="1" applyAlignment="1" applyProtection="1">
      <alignment horizontal="center" vertical="center" wrapText="1"/>
    </xf>
    <xf numFmtId="0" fontId="43" fillId="2" borderId="4" xfId="0" applyFont="1" applyFill="1" applyBorder="1" applyAlignment="1" applyProtection="1">
      <alignment horizontal="center" vertical="center" wrapText="1"/>
    </xf>
    <xf numFmtId="0" fontId="44" fillId="0" borderId="4"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wrapText="1"/>
    </xf>
    <xf numFmtId="0" fontId="44" fillId="0" borderId="2" xfId="0" applyFont="1" applyBorder="1" applyAlignment="1">
      <alignment wrapText="1"/>
    </xf>
    <xf numFmtId="0" fontId="43" fillId="0" borderId="5" xfId="0" applyFont="1" applyBorder="1" applyAlignment="1" applyProtection="1">
      <alignment horizontal="center" vertical="center" wrapText="1"/>
    </xf>
    <xf numFmtId="0" fontId="43" fillId="0" borderId="4" xfId="0" applyFont="1" applyBorder="1" applyAlignment="1" applyProtection="1">
      <alignment horizontal="center" vertical="center" wrapText="1"/>
    </xf>
    <xf numFmtId="0" fontId="4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11" fillId="0" borderId="1" xfId="2" applyFont="1" applyBorder="1" applyAlignment="1" applyProtection="1">
      <alignment horizontal="center" vertical="center"/>
    </xf>
    <xf numFmtId="0" fontId="11" fillId="0" borderId="1" xfId="2" applyFont="1" applyBorder="1" applyAlignment="1" applyProtection="1">
      <alignment horizontal="center" vertical="center" wrapText="1"/>
    </xf>
    <xf numFmtId="168" fontId="11" fillId="0" borderId="1" xfId="0" applyNumberFormat="1" applyFont="1" applyBorder="1" applyAlignment="1" applyProtection="1">
      <alignment horizontal="center" vertical="center"/>
    </xf>
    <xf numFmtId="0" fontId="12" fillId="0" borderId="1" xfId="2" applyFont="1" applyBorder="1" applyAlignment="1" applyProtection="1">
      <alignment horizontal="center" vertical="center"/>
    </xf>
    <xf numFmtId="0" fontId="12" fillId="0" borderId="1" xfId="2" applyFont="1" applyBorder="1" applyAlignment="1" applyProtection="1">
      <alignment horizontal="center" vertical="center" wrapText="1"/>
    </xf>
    <xf numFmtId="168" fontId="12" fillId="0" borderId="1" xfId="0" applyNumberFormat="1" applyFont="1" applyBorder="1" applyAlignment="1" applyProtection="1">
      <alignment horizontal="center" vertical="center"/>
    </xf>
    <xf numFmtId="4" fontId="12" fillId="0" borderId="1" xfId="0" applyNumberFormat="1" applyFont="1" applyBorder="1" applyAlignment="1" applyProtection="1">
      <alignment horizontal="center" vertical="center" wrapText="1"/>
    </xf>
    <xf numFmtId="0" fontId="12" fillId="2" borderId="1" xfId="2" applyFont="1" applyFill="1" applyBorder="1" applyAlignment="1" applyProtection="1">
      <alignment horizontal="center" vertical="center" wrapText="1"/>
    </xf>
    <xf numFmtId="0" fontId="11" fillId="2" borderId="1" xfId="2" applyFont="1" applyFill="1" applyBorder="1" applyAlignment="1" applyProtection="1">
      <alignment horizontal="center" vertical="center" wrapText="1"/>
    </xf>
    <xf numFmtId="4" fontId="11" fillId="0" borderId="1" xfId="0" applyNumberFormat="1" applyFont="1" applyBorder="1" applyAlignment="1" applyProtection="1">
      <alignment horizontal="center" vertical="center" wrapText="1"/>
    </xf>
    <xf numFmtId="0" fontId="13" fillId="0" borderId="1" xfId="2" applyFont="1" applyBorder="1" applyAlignment="1" applyProtection="1">
      <alignment horizontal="center" vertical="center" wrapText="1"/>
    </xf>
    <xf numFmtId="0" fontId="11" fillId="0" borderId="1" xfId="0" applyFont="1" applyBorder="1" applyAlignment="1">
      <alignment horizontal="center" vertical="center"/>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horizontal="center" vertical="top" wrapText="1"/>
    </xf>
    <xf numFmtId="0" fontId="11" fillId="0" borderId="1" xfId="2" applyFont="1" applyFill="1" applyBorder="1" applyAlignment="1" applyProtection="1">
      <alignment horizontal="center" vertical="center" wrapText="1"/>
    </xf>
    <xf numFmtId="0" fontId="12" fillId="2" borderId="1" xfId="0" applyFont="1" applyFill="1" applyBorder="1" applyAlignment="1">
      <alignment horizontal="center" wrapText="1"/>
    </xf>
    <xf numFmtId="4" fontId="46" fillId="0" borderId="1" xfId="0" applyNumberFormat="1" applyFont="1" applyBorder="1" applyAlignment="1" applyProtection="1">
      <alignment horizontal="center" vertical="center"/>
    </xf>
    <xf numFmtId="0" fontId="43" fillId="0" borderId="1" xfId="2" applyFont="1" applyFill="1" applyBorder="1" applyAlignment="1" applyProtection="1">
      <alignment horizontal="center" vertical="center" wrapText="1"/>
    </xf>
    <xf numFmtId="4" fontId="47" fillId="0" borderId="1" xfId="0" applyNumberFormat="1" applyFont="1" applyBorder="1" applyAlignment="1" applyProtection="1">
      <alignment horizontal="center" vertical="center"/>
    </xf>
    <xf numFmtId="168" fontId="47" fillId="0" borderId="1" xfId="0" applyNumberFormat="1" applyFont="1" applyBorder="1" applyAlignment="1" applyProtection="1">
      <alignment horizontal="center" vertical="center"/>
    </xf>
    <xf numFmtId="1"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1" xfId="2" applyFont="1" applyBorder="1" applyAlignment="1" applyProtection="1">
      <alignment horizontal="center" vertical="top" wrapText="1"/>
    </xf>
    <xf numFmtId="0" fontId="12" fillId="2" borderId="1" xfId="0" applyFont="1" applyFill="1" applyBorder="1" applyAlignment="1">
      <alignment horizontal="center" vertical="top"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49" fillId="2" borderId="1" xfId="0" applyFont="1" applyFill="1" applyBorder="1" applyAlignment="1">
      <alignment horizontal="center" vertical="top" wrapText="1"/>
    </xf>
    <xf numFmtId="0" fontId="48" fillId="2" borderId="1" xfId="0" applyFont="1" applyFill="1" applyBorder="1" applyAlignment="1">
      <alignment horizontal="center" vertical="top" wrapText="1"/>
    </xf>
    <xf numFmtId="0" fontId="21" fillId="0" borderId="1" xfId="2" applyFont="1" applyFill="1" applyBorder="1" applyAlignment="1" applyProtection="1">
      <alignment horizontal="center" vertical="center" wrapText="1"/>
    </xf>
    <xf numFmtId="0" fontId="50" fillId="2" borderId="1" xfId="2" applyFont="1" applyFill="1" applyBorder="1" applyAlignment="1" applyProtection="1">
      <alignment horizontal="center" wrapText="1"/>
    </xf>
    <xf numFmtId="0" fontId="43" fillId="2" borderId="1" xfId="2" applyFont="1" applyFill="1" applyBorder="1" applyAlignment="1" applyProtection="1">
      <alignment horizontal="center" wrapText="1"/>
    </xf>
  </cellXfs>
  <cellStyles count="3">
    <cellStyle name="Звичайний" xfId="0" builtinId="0"/>
    <cellStyle name="Обычный_ZV1PIV98" xfId="2" xr:uid="{00000000-0005-0000-0000-000001000000}"/>
    <cellStyle name="Фінансови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J385"/>
  <sheetViews>
    <sheetView tabSelected="1" view="pageBreakPreview" zoomScale="60" zoomScaleNormal="75" workbookViewId="0">
      <selection activeCell="B7" sqref="B7:B8"/>
    </sheetView>
  </sheetViews>
  <sheetFormatPr defaultRowHeight="18.75" x14ac:dyDescent="0.3"/>
  <cols>
    <col min="1" max="1" width="14.85546875" style="8" customWidth="1"/>
    <col min="2" max="2" width="61.85546875" style="8" customWidth="1"/>
    <col min="3" max="3" width="20.85546875" style="9" customWidth="1"/>
    <col min="4" max="5" width="20.5703125" style="9" customWidth="1"/>
    <col min="6" max="6" width="11.85546875" style="9" customWidth="1"/>
    <col min="7" max="7" width="19.85546875" style="9" customWidth="1"/>
    <col min="8" max="8" width="19.42578125" style="9" customWidth="1"/>
    <col min="9" max="9" width="19.85546875" style="9" customWidth="1"/>
    <col min="10" max="10" width="19.5703125" style="1" customWidth="1"/>
    <col min="11" max="11" width="12.42578125" style="1" customWidth="1"/>
    <col min="12" max="12" width="19" style="1" customWidth="1"/>
    <col min="13" max="13" width="21.140625" style="1" customWidth="1"/>
    <col min="14" max="14" width="21" style="1" customWidth="1"/>
    <col min="15" max="15" width="20.42578125" style="1" customWidth="1"/>
    <col min="16" max="16" width="12.7109375" style="1" customWidth="1"/>
    <col min="17" max="17" width="21.28515625" style="1" customWidth="1"/>
    <col min="18" max="18" width="13.140625" style="1" customWidth="1"/>
    <col min="19" max="19" width="14.140625" style="1" customWidth="1"/>
    <col min="20" max="16384" width="9.140625" style="1"/>
  </cols>
  <sheetData>
    <row r="1" spans="1:17" ht="20.25" customHeight="1" x14ac:dyDescent="0.3">
      <c r="A1" s="26"/>
      <c r="B1" s="26"/>
      <c r="C1" s="26"/>
      <c r="D1" s="26"/>
      <c r="E1" s="26"/>
      <c r="F1" s="99"/>
      <c r="G1" s="99"/>
      <c r="H1" s="99"/>
      <c r="I1" s="38"/>
      <c r="J1" s="33"/>
      <c r="K1" s="33"/>
      <c r="L1" s="26"/>
      <c r="M1" s="26"/>
      <c r="N1" s="26"/>
      <c r="O1" s="99"/>
      <c r="P1" s="99"/>
      <c r="Q1" s="99"/>
    </row>
    <row r="2" spans="1:17" ht="20.25" customHeight="1" x14ac:dyDescent="0.3">
      <c r="A2" s="26"/>
      <c r="B2" s="26"/>
      <c r="C2" s="26"/>
      <c r="D2" s="26"/>
      <c r="E2" s="26"/>
      <c r="F2" s="99"/>
      <c r="G2" s="100"/>
      <c r="H2" s="100"/>
      <c r="I2" s="39"/>
      <c r="J2" s="33"/>
      <c r="K2" s="33"/>
      <c r="L2" s="26"/>
      <c r="M2" s="26"/>
      <c r="N2" s="26"/>
      <c r="O2" s="99"/>
      <c r="P2" s="100"/>
      <c r="Q2" s="100"/>
    </row>
    <row r="3" spans="1:17" ht="15.75" x14ac:dyDescent="0.2">
      <c r="A3" s="26"/>
      <c r="B3" s="26"/>
      <c r="C3" s="26"/>
      <c r="D3" s="26"/>
      <c r="E3" s="26"/>
      <c r="F3" s="26"/>
      <c r="G3" s="26"/>
      <c r="H3" s="34"/>
      <c r="I3" s="34"/>
      <c r="J3" s="33"/>
      <c r="K3" s="33"/>
      <c r="L3" s="33"/>
      <c r="M3" s="33"/>
      <c r="N3" s="33"/>
      <c r="O3" s="33"/>
      <c r="P3" s="33"/>
      <c r="Q3" s="33"/>
    </row>
    <row r="4" spans="1:17" ht="35.25" customHeight="1" x14ac:dyDescent="0.4">
      <c r="A4" s="26"/>
      <c r="B4" s="97" t="s">
        <v>363</v>
      </c>
      <c r="C4" s="97"/>
      <c r="D4" s="97"/>
      <c r="E4" s="97"/>
      <c r="F4" s="97"/>
      <c r="G4" s="97"/>
      <c r="H4" s="98"/>
      <c r="I4" s="98"/>
      <c r="J4" s="98"/>
      <c r="K4" s="98"/>
      <c r="L4" s="98"/>
      <c r="M4" s="98"/>
      <c r="N4" s="41"/>
      <c r="O4" s="33"/>
      <c r="P4" s="33"/>
      <c r="Q4" s="33"/>
    </row>
    <row r="5" spans="1:17" ht="18.75" customHeight="1" x14ac:dyDescent="0.35">
      <c r="A5" s="26"/>
      <c r="B5" s="35"/>
      <c r="C5" s="35"/>
      <c r="D5" s="35"/>
      <c r="E5" s="35"/>
      <c r="F5" s="35"/>
      <c r="G5" s="35"/>
      <c r="H5" s="34"/>
      <c r="I5" s="34"/>
      <c r="J5" s="33"/>
      <c r="K5" s="33"/>
      <c r="L5" s="33"/>
      <c r="M5" s="33"/>
      <c r="N5" s="33"/>
      <c r="O5" s="33"/>
      <c r="P5" s="33"/>
      <c r="Q5" s="33"/>
    </row>
    <row r="6" spans="1:17" ht="38.25" customHeight="1" x14ac:dyDescent="0.4">
      <c r="A6" s="95" t="s">
        <v>248</v>
      </c>
      <c r="B6" s="96"/>
      <c r="C6" s="96"/>
      <c r="D6" s="96"/>
      <c r="E6" s="96"/>
      <c r="F6" s="96"/>
      <c r="G6" s="96"/>
      <c r="H6" s="96"/>
      <c r="I6" s="96"/>
      <c r="J6" s="96"/>
      <c r="K6" s="96"/>
      <c r="L6" s="96"/>
      <c r="M6" s="96"/>
      <c r="N6" s="96"/>
      <c r="O6" s="96"/>
      <c r="P6" s="96"/>
      <c r="Q6" s="96"/>
    </row>
    <row r="7" spans="1:17" ht="45" customHeight="1" x14ac:dyDescent="0.35">
      <c r="A7" s="101" t="s">
        <v>2</v>
      </c>
      <c r="B7" s="102" t="s">
        <v>239</v>
      </c>
      <c r="C7" s="171" t="s">
        <v>183</v>
      </c>
      <c r="D7" s="172"/>
      <c r="E7" s="173"/>
      <c r="F7" s="173"/>
      <c r="G7" s="174"/>
      <c r="H7" s="171" t="s">
        <v>184</v>
      </c>
      <c r="I7" s="172"/>
      <c r="J7" s="175"/>
      <c r="K7" s="175"/>
      <c r="L7" s="176"/>
      <c r="M7" s="177" t="s">
        <v>185</v>
      </c>
      <c r="N7" s="178"/>
      <c r="O7" s="179"/>
      <c r="P7" s="179"/>
      <c r="Q7" s="180"/>
    </row>
    <row r="8" spans="1:17" ht="186" customHeight="1" x14ac:dyDescent="0.2">
      <c r="A8" s="113"/>
      <c r="B8" s="114"/>
      <c r="C8" s="22" t="s">
        <v>364</v>
      </c>
      <c r="D8" s="22" t="s">
        <v>390</v>
      </c>
      <c r="E8" s="22" t="s">
        <v>391</v>
      </c>
      <c r="F8" s="115" t="s">
        <v>392</v>
      </c>
      <c r="G8" s="116" t="s">
        <v>368</v>
      </c>
      <c r="H8" s="22" t="s">
        <v>364</v>
      </c>
      <c r="I8" s="22" t="s">
        <v>390</v>
      </c>
      <c r="J8" s="22" t="s">
        <v>391</v>
      </c>
      <c r="K8" s="115" t="s">
        <v>392</v>
      </c>
      <c r="L8" s="116" t="s">
        <v>368</v>
      </c>
      <c r="M8" s="22" t="s">
        <v>364</v>
      </c>
      <c r="N8" s="22" t="s">
        <v>390</v>
      </c>
      <c r="O8" s="22" t="s">
        <v>391</v>
      </c>
      <c r="P8" s="115" t="s">
        <v>392</v>
      </c>
      <c r="Q8" s="116" t="s">
        <v>368</v>
      </c>
    </row>
    <row r="9" spans="1:17" ht="45" customHeight="1" x14ac:dyDescent="0.2">
      <c r="A9" s="181">
        <v>10000000</v>
      </c>
      <c r="B9" s="182" t="s">
        <v>205</v>
      </c>
      <c r="C9" s="142">
        <f>C10+C13+C14+C17+C23</f>
        <v>589831300</v>
      </c>
      <c r="D9" s="142">
        <f>D10+D13+D14+D17+D23</f>
        <v>136833900</v>
      </c>
      <c r="E9" s="142">
        <f>E10+E13+E14+E17+E23</f>
        <v>139164529.59</v>
      </c>
      <c r="F9" s="183">
        <f>E9/D9*100</f>
        <v>101.70325452245388</v>
      </c>
      <c r="G9" s="142">
        <f>E9-D9</f>
        <v>2330629.5900000036</v>
      </c>
      <c r="H9" s="142">
        <f>H10+H13+H14+H17+H23</f>
        <v>226800</v>
      </c>
      <c r="I9" s="142">
        <f>I10+I13+I14+I17+I23</f>
        <v>57000</v>
      </c>
      <c r="J9" s="142">
        <f>J10+J13+J14+J17+J23</f>
        <v>65354.61</v>
      </c>
      <c r="K9" s="183">
        <f>J9/I9*100</f>
        <v>114.65721052631579</v>
      </c>
      <c r="L9" s="142">
        <f>J9-I9</f>
        <v>8354.61</v>
      </c>
      <c r="M9" s="142">
        <f>C9+H9</f>
        <v>590058100</v>
      </c>
      <c r="N9" s="142">
        <f>D9+I9</f>
        <v>136890900</v>
      </c>
      <c r="O9" s="142">
        <f>E9+J9</f>
        <v>139229884.20000002</v>
      </c>
      <c r="P9" s="183">
        <f>O9/N9*100</f>
        <v>101.70864842001916</v>
      </c>
      <c r="Q9" s="142">
        <f>O9-N9</f>
        <v>2338984.2000000179</v>
      </c>
    </row>
    <row r="10" spans="1:17" ht="60.75" customHeight="1" x14ac:dyDescent="0.2">
      <c r="A10" s="181">
        <v>11000000</v>
      </c>
      <c r="B10" s="182" t="s">
        <v>206</v>
      </c>
      <c r="C10" s="142">
        <f>C11+C12</f>
        <v>403221900</v>
      </c>
      <c r="D10" s="142">
        <f>D11+D12</f>
        <v>90449900</v>
      </c>
      <c r="E10" s="142">
        <f>E11+E12</f>
        <v>89153529.570000008</v>
      </c>
      <c r="F10" s="183">
        <f t="shared" ref="F10:F25" si="0">E10/D10*100</f>
        <v>98.566753053347782</v>
      </c>
      <c r="G10" s="142">
        <f t="shared" ref="G10:G25" si="1">E10-D10</f>
        <v>-1296370.4299999923</v>
      </c>
      <c r="H10" s="142">
        <f>H11+H12</f>
        <v>0</v>
      </c>
      <c r="I10" s="142">
        <f>I11+I12</f>
        <v>0</v>
      </c>
      <c r="J10" s="142">
        <f>J11+J12</f>
        <v>0</v>
      </c>
      <c r="K10" s="183">
        <v>0</v>
      </c>
      <c r="L10" s="142">
        <f t="shared" ref="L10:L25" si="2">J10-I10</f>
        <v>0</v>
      </c>
      <c r="M10" s="142">
        <f t="shared" ref="M10:M66" si="3">C10+H10</f>
        <v>403221900</v>
      </c>
      <c r="N10" s="142">
        <f>D10+I10</f>
        <v>90449900</v>
      </c>
      <c r="O10" s="142">
        <f t="shared" ref="O10:O66" si="4">E10+J10</f>
        <v>89153529.570000008</v>
      </c>
      <c r="P10" s="183">
        <f t="shared" ref="P10:P25" si="5">O10/N10*100</f>
        <v>98.566753053347782</v>
      </c>
      <c r="Q10" s="142">
        <f t="shared" ref="Q10:Q25" si="6">O10-N10</f>
        <v>-1296370.4299999923</v>
      </c>
    </row>
    <row r="11" spans="1:17" ht="45" customHeight="1" x14ac:dyDescent="0.2">
      <c r="A11" s="184">
        <v>11010000</v>
      </c>
      <c r="B11" s="185" t="s">
        <v>207</v>
      </c>
      <c r="C11" s="79">
        <v>403091300</v>
      </c>
      <c r="D11" s="79">
        <v>90419900</v>
      </c>
      <c r="E11" s="79">
        <v>89144752.030000001</v>
      </c>
      <c r="F11" s="186">
        <f t="shared" si="0"/>
        <v>98.589748528808371</v>
      </c>
      <c r="G11" s="79">
        <f t="shared" si="1"/>
        <v>-1275147.9699999988</v>
      </c>
      <c r="H11" s="187">
        <v>0</v>
      </c>
      <c r="I11" s="187">
        <v>0</v>
      </c>
      <c r="J11" s="79">
        <v>0</v>
      </c>
      <c r="K11" s="183">
        <v>0</v>
      </c>
      <c r="L11" s="79">
        <f t="shared" si="2"/>
        <v>0</v>
      </c>
      <c r="M11" s="79">
        <f t="shared" si="3"/>
        <v>403091300</v>
      </c>
      <c r="N11" s="79">
        <f t="shared" ref="N11:N25" si="7">D11+I11</f>
        <v>90419900</v>
      </c>
      <c r="O11" s="79">
        <f t="shared" si="4"/>
        <v>89144752.030000001</v>
      </c>
      <c r="P11" s="186">
        <f t="shared" si="5"/>
        <v>98.589748528808371</v>
      </c>
      <c r="Q11" s="79">
        <f t="shared" si="6"/>
        <v>-1275147.9699999988</v>
      </c>
    </row>
    <row r="12" spans="1:17" ht="47.25" customHeight="1" x14ac:dyDescent="0.2">
      <c r="A12" s="184">
        <v>11020200</v>
      </c>
      <c r="B12" s="188" t="s">
        <v>208</v>
      </c>
      <c r="C12" s="79">
        <v>130600</v>
      </c>
      <c r="D12" s="79">
        <v>30000</v>
      </c>
      <c r="E12" s="79">
        <v>8777.5400000000009</v>
      </c>
      <c r="F12" s="186">
        <f t="shared" si="0"/>
        <v>29.258466666666671</v>
      </c>
      <c r="G12" s="79">
        <f t="shared" si="1"/>
        <v>-21222.46</v>
      </c>
      <c r="H12" s="187">
        <v>0</v>
      </c>
      <c r="I12" s="187">
        <v>0</v>
      </c>
      <c r="J12" s="79">
        <v>0</v>
      </c>
      <c r="K12" s="183">
        <v>0</v>
      </c>
      <c r="L12" s="79">
        <f t="shared" si="2"/>
        <v>0</v>
      </c>
      <c r="M12" s="79">
        <f t="shared" si="3"/>
        <v>130600</v>
      </c>
      <c r="N12" s="79">
        <f t="shared" si="7"/>
        <v>30000</v>
      </c>
      <c r="O12" s="79">
        <f t="shared" si="4"/>
        <v>8777.5400000000009</v>
      </c>
      <c r="P12" s="186">
        <f t="shared" si="5"/>
        <v>29.258466666666671</v>
      </c>
      <c r="Q12" s="79">
        <f t="shared" si="6"/>
        <v>-21222.46</v>
      </c>
    </row>
    <row r="13" spans="1:17" s="40" customFormat="1" ht="50.25" customHeight="1" x14ac:dyDescent="0.2">
      <c r="A13" s="181">
        <v>13000000</v>
      </c>
      <c r="B13" s="189" t="s">
        <v>209</v>
      </c>
      <c r="C13" s="142">
        <v>715900</v>
      </c>
      <c r="D13" s="142">
        <v>177000</v>
      </c>
      <c r="E13" s="142">
        <v>226877.5</v>
      </c>
      <c r="F13" s="183">
        <f t="shared" si="0"/>
        <v>128.17937853107344</v>
      </c>
      <c r="G13" s="142">
        <f t="shared" si="1"/>
        <v>49877.5</v>
      </c>
      <c r="H13" s="190">
        <v>0</v>
      </c>
      <c r="I13" s="190">
        <v>0</v>
      </c>
      <c r="J13" s="142">
        <v>0</v>
      </c>
      <c r="K13" s="183">
        <v>0</v>
      </c>
      <c r="L13" s="142">
        <f t="shared" si="2"/>
        <v>0</v>
      </c>
      <c r="M13" s="142">
        <f t="shared" si="3"/>
        <v>715900</v>
      </c>
      <c r="N13" s="142">
        <f t="shared" si="7"/>
        <v>177000</v>
      </c>
      <c r="O13" s="142">
        <f t="shared" si="4"/>
        <v>226877.5</v>
      </c>
      <c r="P13" s="183">
        <f t="shared" si="5"/>
        <v>128.17937853107344</v>
      </c>
      <c r="Q13" s="142">
        <f t="shared" si="6"/>
        <v>49877.5</v>
      </c>
    </row>
    <row r="14" spans="1:17" ht="45" customHeight="1" x14ac:dyDescent="0.2">
      <c r="A14" s="181">
        <v>14000000</v>
      </c>
      <c r="B14" s="189" t="s">
        <v>210</v>
      </c>
      <c r="C14" s="142">
        <f>C15+C16</f>
        <v>45070000</v>
      </c>
      <c r="D14" s="142">
        <f>D15+D16</f>
        <v>11552500</v>
      </c>
      <c r="E14" s="142">
        <f>E15+E16</f>
        <v>12024504.280000001</v>
      </c>
      <c r="F14" s="183">
        <f t="shared" si="0"/>
        <v>104.08573278511146</v>
      </c>
      <c r="G14" s="142">
        <f t="shared" si="1"/>
        <v>472004.28000000119</v>
      </c>
      <c r="H14" s="190">
        <v>0</v>
      </c>
      <c r="I14" s="190">
        <v>0</v>
      </c>
      <c r="J14" s="142">
        <v>0</v>
      </c>
      <c r="K14" s="183">
        <v>0</v>
      </c>
      <c r="L14" s="142">
        <f t="shared" si="2"/>
        <v>0</v>
      </c>
      <c r="M14" s="142">
        <f t="shared" si="3"/>
        <v>45070000</v>
      </c>
      <c r="N14" s="142">
        <f t="shared" si="7"/>
        <v>11552500</v>
      </c>
      <c r="O14" s="142">
        <f t="shared" si="4"/>
        <v>12024504.280000001</v>
      </c>
      <c r="P14" s="183">
        <f t="shared" si="5"/>
        <v>104.08573278511146</v>
      </c>
      <c r="Q14" s="142">
        <f t="shared" si="6"/>
        <v>472004.28000000119</v>
      </c>
    </row>
    <row r="15" spans="1:17" ht="45.75" customHeight="1" x14ac:dyDescent="0.2">
      <c r="A15" s="185" t="s">
        <v>240</v>
      </c>
      <c r="B15" s="188" t="s">
        <v>241</v>
      </c>
      <c r="C15" s="79">
        <f>3100000+25260000</f>
        <v>28360000</v>
      </c>
      <c r="D15" s="79">
        <f>750000+6400000</f>
        <v>7150000</v>
      </c>
      <c r="E15" s="79">
        <f>567420.73+6741656.34</f>
        <v>7309077.0700000003</v>
      </c>
      <c r="F15" s="186">
        <f t="shared" si="0"/>
        <v>102.22485412587412</v>
      </c>
      <c r="G15" s="79">
        <f t="shared" si="1"/>
        <v>159077.0700000003</v>
      </c>
      <c r="H15" s="187">
        <v>0</v>
      </c>
      <c r="I15" s="187">
        <v>0</v>
      </c>
      <c r="J15" s="79">
        <v>0</v>
      </c>
      <c r="K15" s="186">
        <v>0</v>
      </c>
      <c r="L15" s="79">
        <f t="shared" si="2"/>
        <v>0</v>
      </c>
      <c r="M15" s="79">
        <f>C15+H15</f>
        <v>28360000</v>
      </c>
      <c r="N15" s="79">
        <f t="shared" si="7"/>
        <v>7150000</v>
      </c>
      <c r="O15" s="79">
        <f t="shared" si="4"/>
        <v>7309077.0700000003</v>
      </c>
      <c r="P15" s="186">
        <f t="shared" si="5"/>
        <v>102.22485412587412</v>
      </c>
      <c r="Q15" s="79">
        <f t="shared" si="6"/>
        <v>159077.0700000003</v>
      </c>
    </row>
    <row r="16" spans="1:17" ht="68.25" customHeight="1" x14ac:dyDescent="0.2">
      <c r="A16" s="184">
        <v>14040000</v>
      </c>
      <c r="B16" s="188" t="s">
        <v>242</v>
      </c>
      <c r="C16" s="79">
        <v>16710000</v>
      </c>
      <c r="D16" s="79">
        <v>4402500</v>
      </c>
      <c r="E16" s="79">
        <v>4715427.21</v>
      </c>
      <c r="F16" s="186">
        <f t="shared" si="0"/>
        <v>107.10794344122658</v>
      </c>
      <c r="G16" s="79">
        <f t="shared" si="1"/>
        <v>312927.20999999996</v>
      </c>
      <c r="H16" s="187">
        <v>0</v>
      </c>
      <c r="I16" s="187">
        <v>0</v>
      </c>
      <c r="J16" s="79">
        <v>0</v>
      </c>
      <c r="K16" s="186">
        <v>0</v>
      </c>
      <c r="L16" s="79">
        <f t="shared" si="2"/>
        <v>0</v>
      </c>
      <c r="M16" s="79">
        <f t="shared" si="3"/>
        <v>16710000</v>
      </c>
      <c r="N16" s="79">
        <f t="shared" si="7"/>
        <v>4402500</v>
      </c>
      <c r="O16" s="79">
        <f t="shared" si="4"/>
        <v>4715427.21</v>
      </c>
      <c r="P16" s="186">
        <f t="shared" si="5"/>
        <v>107.10794344122658</v>
      </c>
      <c r="Q16" s="79">
        <f t="shared" si="6"/>
        <v>312927.20999999996</v>
      </c>
    </row>
    <row r="17" spans="1:17" ht="38.25" customHeight="1" x14ac:dyDescent="0.2">
      <c r="A17" s="181">
        <v>18000000</v>
      </c>
      <c r="B17" s="191" t="s">
        <v>211</v>
      </c>
      <c r="C17" s="142">
        <f>C18+C19+C20+C21+C22</f>
        <v>140823500</v>
      </c>
      <c r="D17" s="142">
        <f>D18+D19+D20+D21+D22</f>
        <v>34654500</v>
      </c>
      <c r="E17" s="142">
        <f>E18+E19+E20+E21+E22</f>
        <v>37759618.239999995</v>
      </c>
      <c r="F17" s="183">
        <f t="shared" si="0"/>
        <v>108.96021653753478</v>
      </c>
      <c r="G17" s="142">
        <f t="shared" si="1"/>
        <v>3105118.2399999946</v>
      </c>
      <c r="H17" s="142">
        <f>H18+H19+H20+H21+H22</f>
        <v>0</v>
      </c>
      <c r="I17" s="142">
        <f>I18+I19+I20+I21+I22</f>
        <v>0</v>
      </c>
      <c r="J17" s="142">
        <f>J18+J19+J20+J21+J22</f>
        <v>0</v>
      </c>
      <c r="K17" s="183">
        <v>0</v>
      </c>
      <c r="L17" s="142">
        <f t="shared" si="2"/>
        <v>0</v>
      </c>
      <c r="M17" s="142">
        <f>C17+H17</f>
        <v>140823500</v>
      </c>
      <c r="N17" s="142">
        <f t="shared" si="7"/>
        <v>34654500</v>
      </c>
      <c r="O17" s="142">
        <f t="shared" si="4"/>
        <v>37759618.239999995</v>
      </c>
      <c r="P17" s="183">
        <f t="shared" si="5"/>
        <v>108.96021653753478</v>
      </c>
      <c r="Q17" s="142">
        <f t="shared" si="6"/>
        <v>3105118.2399999946</v>
      </c>
    </row>
    <row r="18" spans="1:17" ht="93" customHeight="1" x14ac:dyDescent="0.2">
      <c r="A18" s="185" t="s">
        <v>299</v>
      </c>
      <c r="B18" s="185" t="s">
        <v>300</v>
      </c>
      <c r="C18" s="79">
        <v>19725500</v>
      </c>
      <c r="D18" s="79">
        <v>4522500</v>
      </c>
      <c r="E18" s="79">
        <v>4661575.7300000004</v>
      </c>
      <c r="F18" s="186">
        <f t="shared" si="0"/>
        <v>103.07519579878385</v>
      </c>
      <c r="G18" s="79">
        <f t="shared" si="1"/>
        <v>139075.73000000045</v>
      </c>
      <c r="H18" s="187">
        <v>0</v>
      </c>
      <c r="I18" s="187">
        <v>0</v>
      </c>
      <c r="J18" s="79">
        <v>0</v>
      </c>
      <c r="K18" s="186">
        <v>0</v>
      </c>
      <c r="L18" s="79">
        <f t="shared" si="2"/>
        <v>0</v>
      </c>
      <c r="M18" s="79">
        <f t="shared" si="3"/>
        <v>19725500</v>
      </c>
      <c r="N18" s="79">
        <f t="shared" si="7"/>
        <v>4522500</v>
      </c>
      <c r="O18" s="79">
        <f t="shared" si="4"/>
        <v>4661575.7300000004</v>
      </c>
      <c r="P18" s="186">
        <f t="shared" si="5"/>
        <v>103.07519579878385</v>
      </c>
      <c r="Q18" s="79">
        <f t="shared" si="6"/>
        <v>139075.73000000045</v>
      </c>
    </row>
    <row r="19" spans="1:17" ht="38.25" customHeight="1" x14ac:dyDescent="0.2">
      <c r="A19" s="188" t="s">
        <v>301</v>
      </c>
      <c r="B19" s="188" t="s">
        <v>302</v>
      </c>
      <c r="C19" s="79">
        <v>54005100</v>
      </c>
      <c r="D19" s="79">
        <v>12880000</v>
      </c>
      <c r="E19" s="79">
        <v>14958330.529999999</v>
      </c>
      <c r="F19" s="186">
        <f t="shared" si="0"/>
        <v>116.13610659937888</v>
      </c>
      <c r="G19" s="79">
        <f t="shared" si="1"/>
        <v>2078330.5299999993</v>
      </c>
      <c r="H19" s="187">
        <v>0</v>
      </c>
      <c r="I19" s="187">
        <v>0</v>
      </c>
      <c r="J19" s="79">
        <v>0</v>
      </c>
      <c r="K19" s="186">
        <v>0</v>
      </c>
      <c r="L19" s="79">
        <f t="shared" si="2"/>
        <v>0</v>
      </c>
      <c r="M19" s="79">
        <f t="shared" si="3"/>
        <v>54005100</v>
      </c>
      <c r="N19" s="79">
        <f t="shared" si="7"/>
        <v>12880000</v>
      </c>
      <c r="O19" s="79">
        <f t="shared" si="4"/>
        <v>14958330.529999999</v>
      </c>
      <c r="P19" s="186">
        <f t="shared" si="5"/>
        <v>116.13610659937888</v>
      </c>
      <c r="Q19" s="79">
        <f t="shared" si="6"/>
        <v>2078330.5299999993</v>
      </c>
    </row>
    <row r="20" spans="1:17" ht="46.5" customHeight="1" x14ac:dyDescent="0.2">
      <c r="A20" s="185" t="s">
        <v>212</v>
      </c>
      <c r="B20" s="185" t="s">
        <v>213</v>
      </c>
      <c r="C20" s="79">
        <v>50000</v>
      </c>
      <c r="D20" s="79">
        <v>12500</v>
      </c>
      <c r="E20" s="79">
        <v>25000</v>
      </c>
      <c r="F20" s="186">
        <f t="shared" si="0"/>
        <v>200</v>
      </c>
      <c r="G20" s="79">
        <f t="shared" si="1"/>
        <v>12500</v>
      </c>
      <c r="H20" s="187">
        <v>0</v>
      </c>
      <c r="I20" s="187">
        <v>0</v>
      </c>
      <c r="J20" s="79">
        <v>0</v>
      </c>
      <c r="K20" s="186">
        <v>0</v>
      </c>
      <c r="L20" s="79">
        <f t="shared" si="2"/>
        <v>0</v>
      </c>
      <c r="M20" s="79">
        <f t="shared" si="3"/>
        <v>50000</v>
      </c>
      <c r="N20" s="79">
        <f t="shared" si="7"/>
        <v>12500</v>
      </c>
      <c r="O20" s="79">
        <f t="shared" si="4"/>
        <v>25000</v>
      </c>
      <c r="P20" s="186">
        <f t="shared" si="5"/>
        <v>200</v>
      </c>
      <c r="Q20" s="79">
        <f t="shared" si="6"/>
        <v>12500</v>
      </c>
    </row>
    <row r="21" spans="1:17" ht="36.75" customHeight="1" x14ac:dyDescent="0.2">
      <c r="A21" s="184">
        <v>18030000</v>
      </c>
      <c r="B21" s="80" t="s">
        <v>214</v>
      </c>
      <c r="C21" s="79">
        <v>27700</v>
      </c>
      <c r="D21" s="79">
        <v>6500</v>
      </c>
      <c r="E21" s="79">
        <v>6768</v>
      </c>
      <c r="F21" s="186">
        <f t="shared" si="0"/>
        <v>104.12307692307692</v>
      </c>
      <c r="G21" s="79">
        <f t="shared" si="1"/>
        <v>268</v>
      </c>
      <c r="H21" s="187">
        <v>0</v>
      </c>
      <c r="I21" s="187">
        <v>0</v>
      </c>
      <c r="J21" s="79">
        <v>0</v>
      </c>
      <c r="K21" s="186">
        <v>0</v>
      </c>
      <c r="L21" s="79">
        <f t="shared" si="2"/>
        <v>0</v>
      </c>
      <c r="M21" s="79">
        <f t="shared" si="3"/>
        <v>27700</v>
      </c>
      <c r="N21" s="79">
        <f t="shared" si="7"/>
        <v>6500</v>
      </c>
      <c r="O21" s="79">
        <f t="shared" si="4"/>
        <v>6768</v>
      </c>
      <c r="P21" s="186">
        <f t="shared" si="5"/>
        <v>104.12307692307692</v>
      </c>
      <c r="Q21" s="79">
        <f t="shared" si="6"/>
        <v>268</v>
      </c>
    </row>
    <row r="22" spans="1:17" ht="33.75" customHeight="1" x14ac:dyDescent="0.2">
      <c r="A22" s="184">
        <v>18050000</v>
      </c>
      <c r="B22" s="80" t="s">
        <v>215</v>
      </c>
      <c r="C22" s="79">
        <v>67015200</v>
      </c>
      <c r="D22" s="79">
        <v>17233000</v>
      </c>
      <c r="E22" s="79">
        <v>18107943.98</v>
      </c>
      <c r="F22" s="186">
        <f t="shared" si="0"/>
        <v>105.07714257529159</v>
      </c>
      <c r="G22" s="79">
        <f t="shared" si="1"/>
        <v>874943.98000000045</v>
      </c>
      <c r="H22" s="187">
        <v>0</v>
      </c>
      <c r="I22" s="187">
        <v>0</v>
      </c>
      <c r="J22" s="79">
        <v>0</v>
      </c>
      <c r="K22" s="186">
        <v>0</v>
      </c>
      <c r="L22" s="79">
        <f t="shared" si="2"/>
        <v>0</v>
      </c>
      <c r="M22" s="79">
        <f t="shared" si="3"/>
        <v>67015200</v>
      </c>
      <c r="N22" s="79">
        <f t="shared" si="7"/>
        <v>17233000</v>
      </c>
      <c r="O22" s="79">
        <f t="shared" si="4"/>
        <v>18107943.98</v>
      </c>
      <c r="P22" s="186">
        <f t="shared" si="5"/>
        <v>105.07714257529159</v>
      </c>
      <c r="Q22" s="79">
        <f t="shared" si="6"/>
        <v>874943.98000000045</v>
      </c>
    </row>
    <row r="23" spans="1:17" ht="33.75" customHeight="1" x14ac:dyDescent="0.2">
      <c r="A23" s="192">
        <v>19010000</v>
      </c>
      <c r="B23" s="120" t="s">
        <v>236</v>
      </c>
      <c r="C23" s="142">
        <v>0</v>
      </c>
      <c r="D23" s="142">
        <v>0</v>
      </c>
      <c r="E23" s="142">
        <v>0</v>
      </c>
      <c r="F23" s="183">
        <v>0</v>
      </c>
      <c r="G23" s="142">
        <f t="shared" si="1"/>
        <v>0</v>
      </c>
      <c r="H23" s="190">
        <v>226800</v>
      </c>
      <c r="I23" s="190">
        <v>57000</v>
      </c>
      <c r="J23" s="142">
        <v>65354.61</v>
      </c>
      <c r="K23" s="183">
        <f>J23/I23*100</f>
        <v>114.65721052631579</v>
      </c>
      <c r="L23" s="142">
        <f t="shared" si="2"/>
        <v>8354.61</v>
      </c>
      <c r="M23" s="142">
        <f t="shared" si="3"/>
        <v>226800</v>
      </c>
      <c r="N23" s="142">
        <f t="shared" si="7"/>
        <v>57000</v>
      </c>
      <c r="O23" s="142">
        <f t="shared" si="4"/>
        <v>65354.61</v>
      </c>
      <c r="P23" s="183">
        <f t="shared" si="5"/>
        <v>114.65721052631579</v>
      </c>
      <c r="Q23" s="142">
        <f t="shared" si="6"/>
        <v>8354.61</v>
      </c>
    </row>
    <row r="24" spans="1:17" ht="37.5" customHeight="1" x14ac:dyDescent="0.2">
      <c r="A24" s="181">
        <v>20000000</v>
      </c>
      <c r="B24" s="182" t="s">
        <v>216</v>
      </c>
      <c r="C24" s="142">
        <f>C25+C32+C40+C44</f>
        <v>6317300</v>
      </c>
      <c r="D24" s="142">
        <f>D25+D32+D40+D44</f>
        <v>1151800</v>
      </c>
      <c r="E24" s="142">
        <f>E25+E32+E40</f>
        <v>1413667.21</v>
      </c>
      <c r="F24" s="183">
        <f t="shared" si="0"/>
        <v>122.73547577704463</v>
      </c>
      <c r="G24" s="142">
        <f t="shared" si="1"/>
        <v>261867.20999999996</v>
      </c>
      <c r="H24" s="142">
        <f>H25+H32+H40+H44</f>
        <v>11147779</v>
      </c>
      <c r="I24" s="142">
        <f>I25+I32+I40+I44</f>
        <v>5000</v>
      </c>
      <c r="J24" s="142">
        <f>J25+J32+J40+J44</f>
        <v>3012860.67</v>
      </c>
      <c r="K24" s="183">
        <v>0</v>
      </c>
      <c r="L24" s="142">
        <f t="shared" si="2"/>
        <v>3007860.67</v>
      </c>
      <c r="M24" s="142">
        <f t="shared" si="3"/>
        <v>17465079</v>
      </c>
      <c r="N24" s="142">
        <f t="shared" si="7"/>
        <v>1156800</v>
      </c>
      <c r="O24" s="142">
        <f t="shared" si="4"/>
        <v>4426527.88</v>
      </c>
      <c r="P24" s="183">
        <f>O24/N24*100</f>
        <v>382.65282503457814</v>
      </c>
      <c r="Q24" s="142">
        <f t="shared" si="6"/>
        <v>3269727.88</v>
      </c>
    </row>
    <row r="25" spans="1:17" ht="43.5" customHeight="1" x14ac:dyDescent="0.2">
      <c r="A25" s="181">
        <v>21000000</v>
      </c>
      <c r="B25" s="182" t="s">
        <v>217</v>
      </c>
      <c r="C25" s="142">
        <f>C26+C27+C29++C28</f>
        <v>2157200</v>
      </c>
      <c r="D25" s="142">
        <f t="shared" ref="D25" si="8">D26+D27+D29++D28</f>
        <v>215200</v>
      </c>
      <c r="E25" s="142">
        <f>E26+E27+E29++E28</f>
        <v>446724.31</v>
      </c>
      <c r="F25" s="183">
        <f t="shared" si="0"/>
        <v>207.58564591078067</v>
      </c>
      <c r="G25" s="142">
        <f t="shared" si="1"/>
        <v>231524.31</v>
      </c>
      <c r="H25" s="142">
        <f>H26+H27+H29+H28</f>
        <v>0</v>
      </c>
      <c r="I25" s="142">
        <f t="shared" ref="I25:J25" si="9">I26+I27+I29+I28</f>
        <v>0</v>
      </c>
      <c r="J25" s="142">
        <f t="shared" si="9"/>
        <v>0</v>
      </c>
      <c r="K25" s="183">
        <v>0</v>
      </c>
      <c r="L25" s="142">
        <f t="shared" si="2"/>
        <v>0</v>
      </c>
      <c r="M25" s="142">
        <f>C25+H25</f>
        <v>2157200</v>
      </c>
      <c r="N25" s="142">
        <f t="shared" si="7"/>
        <v>215200</v>
      </c>
      <c r="O25" s="142">
        <f t="shared" si="4"/>
        <v>446724.31</v>
      </c>
      <c r="P25" s="183">
        <f t="shared" si="5"/>
        <v>207.58564591078067</v>
      </c>
      <c r="Q25" s="142">
        <f t="shared" si="6"/>
        <v>231524.31</v>
      </c>
    </row>
    <row r="26" spans="1:17" ht="64.5" customHeight="1" x14ac:dyDescent="0.2">
      <c r="A26" s="184">
        <v>21010300</v>
      </c>
      <c r="B26" s="185" t="s">
        <v>218</v>
      </c>
      <c r="C26" s="79">
        <v>82100</v>
      </c>
      <c r="D26" s="79">
        <v>2100</v>
      </c>
      <c r="E26" s="79">
        <v>3695</v>
      </c>
      <c r="F26" s="186">
        <f t="shared" ref="F26:F43" si="10">E26/D26*100</f>
        <v>175.95238095238096</v>
      </c>
      <c r="G26" s="79">
        <f>E26-D26</f>
        <v>1595</v>
      </c>
      <c r="H26" s="187">
        <v>0</v>
      </c>
      <c r="I26" s="187">
        <v>0</v>
      </c>
      <c r="J26" s="79">
        <v>0</v>
      </c>
      <c r="K26" s="186">
        <v>0</v>
      </c>
      <c r="L26" s="79">
        <f>J26-I26</f>
        <v>0</v>
      </c>
      <c r="M26" s="79">
        <f t="shared" si="3"/>
        <v>82100</v>
      </c>
      <c r="N26" s="79">
        <f>D26+I26</f>
        <v>2100</v>
      </c>
      <c r="O26" s="79">
        <f t="shared" si="4"/>
        <v>3695</v>
      </c>
      <c r="P26" s="186">
        <f t="shared" ref="P26:P45" si="11">O26/N26*100</f>
        <v>175.95238095238096</v>
      </c>
      <c r="Q26" s="79">
        <f>O26-N26</f>
        <v>1595</v>
      </c>
    </row>
    <row r="27" spans="1:17" ht="35.25" customHeight="1" x14ac:dyDescent="0.2">
      <c r="A27" s="184">
        <v>21081100</v>
      </c>
      <c r="B27" s="185" t="s">
        <v>220</v>
      </c>
      <c r="C27" s="79">
        <v>50000</v>
      </c>
      <c r="D27" s="79">
        <v>0</v>
      </c>
      <c r="E27" s="79">
        <v>9282</v>
      </c>
      <c r="F27" s="186">
        <v>0</v>
      </c>
      <c r="G27" s="79">
        <f t="shared" ref="G27:G45" si="12">E27-D27</f>
        <v>9282</v>
      </c>
      <c r="H27" s="187">
        <v>0</v>
      </c>
      <c r="I27" s="187">
        <v>0</v>
      </c>
      <c r="J27" s="79">
        <v>0</v>
      </c>
      <c r="K27" s="186">
        <v>0</v>
      </c>
      <c r="L27" s="79">
        <f t="shared" ref="L27:L45" si="13">J27-I27</f>
        <v>0</v>
      </c>
      <c r="M27" s="79">
        <f t="shared" si="3"/>
        <v>50000</v>
      </c>
      <c r="N27" s="79">
        <f t="shared" ref="N27:N45" si="14">D27+I27</f>
        <v>0</v>
      </c>
      <c r="O27" s="79">
        <f t="shared" si="4"/>
        <v>9282</v>
      </c>
      <c r="P27" s="186">
        <v>0</v>
      </c>
      <c r="Q27" s="79">
        <f t="shared" ref="Q27:Q45" si="15">O27-N27</f>
        <v>9282</v>
      </c>
    </row>
    <row r="28" spans="1:17" ht="68.25" customHeight="1" x14ac:dyDescent="0.2">
      <c r="A28" s="184">
        <v>21081500</v>
      </c>
      <c r="B28" s="185" t="s">
        <v>303</v>
      </c>
      <c r="C28" s="79">
        <v>157000</v>
      </c>
      <c r="D28" s="79">
        <v>18000</v>
      </c>
      <c r="E28" s="79">
        <v>121220.69</v>
      </c>
      <c r="F28" s="186">
        <f>E28/D28*100</f>
        <v>673.44827777777778</v>
      </c>
      <c r="G28" s="79">
        <f t="shared" si="12"/>
        <v>103220.69</v>
      </c>
      <c r="H28" s="187">
        <v>0</v>
      </c>
      <c r="I28" s="187">
        <v>0</v>
      </c>
      <c r="J28" s="79">
        <v>0</v>
      </c>
      <c r="K28" s="186">
        <v>0</v>
      </c>
      <c r="L28" s="79">
        <f t="shared" si="13"/>
        <v>0</v>
      </c>
      <c r="M28" s="79">
        <f t="shared" si="3"/>
        <v>157000</v>
      </c>
      <c r="N28" s="79">
        <f t="shared" si="14"/>
        <v>18000</v>
      </c>
      <c r="O28" s="79">
        <f t="shared" si="4"/>
        <v>121220.69</v>
      </c>
      <c r="P28" s="186">
        <f t="shared" si="11"/>
        <v>673.44827777777778</v>
      </c>
      <c r="Q28" s="79">
        <f t="shared" si="15"/>
        <v>103220.69</v>
      </c>
    </row>
    <row r="29" spans="1:17" ht="46.5" customHeight="1" x14ac:dyDescent="0.2">
      <c r="A29" s="184">
        <v>21081700</v>
      </c>
      <c r="B29" s="185" t="s">
        <v>221</v>
      </c>
      <c r="C29" s="79">
        <v>1868100</v>
      </c>
      <c r="D29" s="79">
        <v>195100</v>
      </c>
      <c r="E29" s="79">
        <v>312526.62</v>
      </c>
      <c r="F29" s="186">
        <f t="shared" si="10"/>
        <v>160.18791389031267</v>
      </c>
      <c r="G29" s="79">
        <f t="shared" si="12"/>
        <v>117426.62</v>
      </c>
      <c r="H29" s="187">
        <v>0</v>
      </c>
      <c r="I29" s="187">
        <v>0</v>
      </c>
      <c r="J29" s="79">
        <v>0</v>
      </c>
      <c r="K29" s="186">
        <v>0</v>
      </c>
      <c r="L29" s="79">
        <f t="shared" si="13"/>
        <v>0</v>
      </c>
      <c r="M29" s="79">
        <f t="shared" si="3"/>
        <v>1868100</v>
      </c>
      <c r="N29" s="79">
        <f t="shared" si="14"/>
        <v>195100</v>
      </c>
      <c r="O29" s="79">
        <f t="shared" si="4"/>
        <v>312526.62</v>
      </c>
      <c r="P29" s="186">
        <f t="shared" si="11"/>
        <v>160.18791389031267</v>
      </c>
      <c r="Q29" s="79">
        <f t="shared" si="15"/>
        <v>117426.62</v>
      </c>
    </row>
    <row r="30" spans="1:17" ht="54" customHeight="1" x14ac:dyDescent="0.2">
      <c r="A30" s="101" t="s">
        <v>2</v>
      </c>
      <c r="B30" s="102" t="s">
        <v>239</v>
      </c>
      <c r="C30" s="103" t="s">
        <v>183</v>
      </c>
      <c r="D30" s="104"/>
      <c r="E30" s="105"/>
      <c r="F30" s="105"/>
      <c r="G30" s="106"/>
      <c r="H30" s="103" t="s">
        <v>184</v>
      </c>
      <c r="I30" s="104"/>
      <c r="J30" s="107"/>
      <c r="K30" s="107"/>
      <c r="L30" s="108"/>
      <c r="M30" s="109" t="s">
        <v>185</v>
      </c>
      <c r="N30" s="110"/>
      <c r="O30" s="111"/>
      <c r="P30" s="111"/>
      <c r="Q30" s="112"/>
    </row>
    <row r="31" spans="1:17" ht="189" customHeight="1" x14ac:dyDescent="0.2">
      <c r="A31" s="113"/>
      <c r="B31" s="114"/>
      <c r="C31" s="22" t="s">
        <v>364</v>
      </c>
      <c r="D31" s="22" t="s">
        <v>390</v>
      </c>
      <c r="E31" s="22" t="s">
        <v>391</v>
      </c>
      <c r="F31" s="115" t="s">
        <v>392</v>
      </c>
      <c r="G31" s="116" t="s">
        <v>368</v>
      </c>
      <c r="H31" s="22" t="s">
        <v>364</v>
      </c>
      <c r="I31" s="22" t="s">
        <v>390</v>
      </c>
      <c r="J31" s="22" t="s">
        <v>391</v>
      </c>
      <c r="K31" s="115" t="s">
        <v>392</v>
      </c>
      <c r="L31" s="116" t="s">
        <v>368</v>
      </c>
      <c r="M31" s="22" t="s">
        <v>364</v>
      </c>
      <c r="N31" s="22" t="s">
        <v>390</v>
      </c>
      <c r="O31" s="22" t="s">
        <v>391</v>
      </c>
      <c r="P31" s="115" t="s">
        <v>392</v>
      </c>
      <c r="Q31" s="116" t="s">
        <v>368</v>
      </c>
    </row>
    <row r="32" spans="1:17" ht="66.75" customHeight="1" x14ac:dyDescent="0.2">
      <c r="A32" s="181">
        <v>22000000</v>
      </c>
      <c r="B32" s="182" t="s">
        <v>222</v>
      </c>
      <c r="C32" s="142">
        <f>C33+C34+C35+C37+C38+C39+C36</f>
        <v>3739900</v>
      </c>
      <c r="D32" s="142">
        <f t="shared" ref="D32" si="16">D33+D34+D35+D37+D38+D39+D36</f>
        <v>795600</v>
      </c>
      <c r="E32" s="142">
        <f>E33+E34+E35+E37+E38+E39+E36</f>
        <v>786201.16</v>
      </c>
      <c r="F32" s="183">
        <f t="shared" si="10"/>
        <v>98.818647561588747</v>
      </c>
      <c r="G32" s="142">
        <f t="shared" si="12"/>
        <v>-9398.8399999999674</v>
      </c>
      <c r="H32" s="142">
        <f>H33+H34+H35+H37+H38</f>
        <v>0</v>
      </c>
      <c r="I32" s="142">
        <v>0</v>
      </c>
      <c r="J32" s="142">
        <f>J33+J34+J35++J37+J38</f>
        <v>0</v>
      </c>
      <c r="K32" s="183">
        <v>0</v>
      </c>
      <c r="L32" s="142">
        <f t="shared" si="13"/>
        <v>0</v>
      </c>
      <c r="M32" s="142">
        <f t="shared" si="3"/>
        <v>3739900</v>
      </c>
      <c r="N32" s="142">
        <f t="shared" si="14"/>
        <v>795600</v>
      </c>
      <c r="O32" s="142">
        <f t="shared" si="4"/>
        <v>786201.16</v>
      </c>
      <c r="P32" s="183">
        <f t="shared" si="11"/>
        <v>98.818647561588747</v>
      </c>
      <c r="Q32" s="142">
        <f t="shared" si="15"/>
        <v>-9398.8399999999674</v>
      </c>
    </row>
    <row r="33" spans="1:17" ht="65.25" customHeight="1" x14ac:dyDescent="0.2">
      <c r="A33" s="184">
        <v>22010300</v>
      </c>
      <c r="B33" s="185" t="s">
        <v>223</v>
      </c>
      <c r="C33" s="79">
        <v>183500</v>
      </c>
      <c r="D33" s="79">
        <v>41900</v>
      </c>
      <c r="E33" s="79">
        <v>41440</v>
      </c>
      <c r="F33" s="186">
        <f t="shared" si="10"/>
        <v>98.902147971360378</v>
      </c>
      <c r="G33" s="79">
        <f t="shared" si="12"/>
        <v>-460</v>
      </c>
      <c r="H33" s="187">
        <v>0</v>
      </c>
      <c r="I33" s="187">
        <v>0</v>
      </c>
      <c r="J33" s="79">
        <v>0</v>
      </c>
      <c r="K33" s="186">
        <v>0</v>
      </c>
      <c r="L33" s="79">
        <f t="shared" si="13"/>
        <v>0</v>
      </c>
      <c r="M33" s="79">
        <f t="shared" si="3"/>
        <v>183500</v>
      </c>
      <c r="N33" s="79">
        <f t="shared" si="14"/>
        <v>41900</v>
      </c>
      <c r="O33" s="79">
        <f t="shared" si="4"/>
        <v>41440</v>
      </c>
      <c r="P33" s="186">
        <f t="shared" si="11"/>
        <v>98.902147971360378</v>
      </c>
      <c r="Q33" s="79">
        <f t="shared" si="15"/>
        <v>-460</v>
      </c>
    </row>
    <row r="34" spans="1:17" ht="32.25" customHeight="1" x14ac:dyDescent="0.2">
      <c r="A34" s="184">
        <v>22012500</v>
      </c>
      <c r="B34" s="185" t="s">
        <v>224</v>
      </c>
      <c r="C34" s="79">
        <v>2710000</v>
      </c>
      <c r="D34" s="79">
        <v>570000</v>
      </c>
      <c r="E34" s="79">
        <v>434600.29</v>
      </c>
      <c r="F34" s="186">
        <f t="shared" si="10"/>
        <v>76.245664912280702</v>
      </c>
      <c r="G34" s="79">
        <f t="shared" si="12"/>
        <v>-135399.71000000002</v>
      </c>
      <c r="H34" s="187">
        <v>0</v>
      </c>
      <c r="I34" s="187">
        <v>0</v>
      </c>
      <c r="J34" s="79">
        <v>0</v>
      </c>
      <c r="K34" s="186">
        <v>0</v>
      </c>
      <c r="L34" s="79">
        <f t="shared" si="13"/>
        <v>0</v>
      </c>
      <c r="M34" s="79">
        <f t="shared" si="3"/>
        <v>2710000</v>
      </c>
      <c r="N34" s="79">
        <f t="shared" si="14"/>
        <v>570000</v>
      </c>
      <c r="O34" s="79">
        <f t="shared" si="4"/>
        <v>434600.29</v>
      </c>
      <c r="P34" s="186">
        <f t="shared" si="11"/>
        <v>76.245664912280702</v>
      </c>
      <c r="Q34" s="79">
        <f t="shared" si="15"/>
        <v>-135399.71000000002</v>
      </c>
    </row>
    <row r="35" spans="1:17" ht="62.25" customHeight="1" x14ac:dyDescent="0.2">
      <c r="A35" s="184">
        <v>22012600</v>
      </c>
      <c r="B35" s="185" t="s">
        <v>225</v>
      </c>
      <c r="C35" s="79">
        <v>265800</v>
      </c>
      <c r="D35" s="79">
        <v>65100</v>
      </c>
      <c r="E35" s="79">
        <v>185582</v>
      </c>
      <c r="F35" s="186">
        <f t="shared" si="10"/>
        <v>285.07219662058372</v>
      </c>
      <c r="G35" s="79">
        <f t="shared" si="12"/>
        <v>120482</v>
      </c>
      <c r="H35" s="187">
        <v>0</v>
      </c>
      <c r="I35" s="187">
        <v>0</v>
      </c>
      <c r="J35" s="79">
        <v>0</v>
      </c>
      <c r="K35" s="186">
        <v>0</v>
      </c>
      <c r="L35" s="79">
        <f t="shared" si="13"/>
        <v>0</v>
      </c>
      <c r="M35" s="79">
        <f t="shared" si="3"/>
        <v>265800</v>
      </c>
      <c r="N35" s="79">
        <f t="shared" si="14"/>
        <v>65100</v>
      </c>
      <c r="O35" s="79">
        <f t="shared" si="4"/>
        <v>185582</v>
      </c>
      <c r="P35" s="186">
        <f t="shared" si="11"/>
        <v>285.07219662058372</v>
      </c>
      <c r="Q35" s="79">
        <f t="shared" si="15"/>
        <v>120482</v>
      </c>
    </row>
    <row r="36" spans="1:17" ht="135" hidden="1" customHeight="1" x14ac:dyDescent="0.2">
      <c r="A36" s="184">
        <v>22012900</v>
      </c>
      <c r="B36" s="193" t="s">
        <v>358</v>
      </c>
      <c r="C36" s="79">
        <v>0</v>
      </c>
      <c r="D36" s="79">
        <v>0</v>
      </c>
      <c r="E36" s="79">
        <v>0</v>
      </c>
      <c r="F36" s="186">
        <v>0</v>
      </c>
      <c r="G36" s="79">
        <f t="shared" si="12"/>
        <v>0</v>
      </c>
      <c r="H36" s="187">
        <v>0</v>
      </c>
      <c r="I36" s="187">
        <v>0</v>
      </c>
      <c r="J36" s="79">
        <v>0</v>
      </c>
      <c r="K36" s="186">
        <v>0</v>
      </c>
      <c r="L36" s="79">
        <f t="shared" ref="L36" si="17">J36-I36</f>
        <v>0</v>
      </c>
      <c r="M36" s="79">
        <f t="shared" ref="M36" si="18">C36+H36</f>
        <v>0</v>
      </c>
      <c r="N36" s="79">
        <f t="shared" ref="N36" si="19">D36+I36</f>
        <v>0</v>
      </c>
      <c r="O36" s="79">
        <f t="shared" ref="O36" si="20">E36+J36</f>
        <v>0</v>
      </c>
      <c r="P36" s="186">
        <v>0</v>
      </c>
      <c r="Q36" s="79">
        <f t="shared" ref="Q36" si="21">O36-N36</f>
        <v>0</v>
      </c>
    </row>
    <row r="37" spans="1:17" ht="72.75" customHeight="1" x14ac:dyDescent="0.2">
      <c r="A37" s="193">
        <v>22080400</v>
      </c>
      <c r="B37" s="193" t="s">
        <v>226</v>
      </c>
      <c r="C37" s="79">
        <v>343400</v>
      </c>
      <c r="D37" s="79">
        <v>85000</v>
      </c>
      <c r="E37" s="79">
        <v>67485.289999999994</v>
      </c>
      <c r="F37" s="186">
        <f t="shared" si="10"/>
        <v>79.394458823529405</v>
      </c>
      <c r="G37" s="79">
        <f t="shared" si="12"/>
        <v>-17514.710000000006</v>
      </c>
      <c r="H37" s="187">
        <v>0</v>
      </c>
      <c r="I37" s="187">
        <v>0</v>
      </c>
      <c r="J37" s="79">
        <v>0</v>
      </c>
      <c r="K37" s="186">
        <v>0</v>
      </c>
      <c r="L37" s="79">
        <f t="shared" si="13"/>
        <v>0</v>
      </c>
      <c r="M37" s="79">
        <f t="shared" si="3"/>
        <v>343400</v>
      </c>
      <c r="N37" s="79">
        <f t="shared" si="14"/>
        <v>85000</v>
      </c>
      <c r="O37" s="79">
        <f t="shared" si="4"/>
        <v>67485.289999999994</v>
      </c>
      <c r="P37" s="186">
        <f t="shared" si="11"/>
        <v>79.394458823529405</v>
      </c>
      <c r="Q37" s="79">
        <f t="shared" si="15"/>
        <v>-17514.710000000006</v>
      </c>
    </row>
    <row r="38" spans="1:17" ht="41.25" customHeight="1" x14ac:dyDescent="0.2">
      <c r="A38" s="193">
        <v>22090000</v>
      </c>
      <c r="B38" s="193" t="s">
        <v>227</v>
      </c>
      <c r="C38" s="79">
        <v>149700</v>
      </c>
      <c r="D38" s="79">
        <v>11800</v>
      </c>
      <c r="E38" s="79">
        <v>56493.58</v>
      </c>
      <c r="F38" s="186">
        <f t="shared" si="10"/>
        <v>478.75915254237293</v>
      </c>
      <c r="G38" s="79">
        <f t="shared" si="12"/>
        <v>44693.58</v>
      </c>
      <c r="H38" s="187">
        <v>0</v>
      </c>
      <c r="I38" s="187">
        <v>0</v>
      </c>
      <c r="J38" s="79">
        <v>0</v>
      </c>
      <c r="K38" s="183">
        <v>0</v>
      </c>
      <c r="L38" s="79">
        <f t="shared" si="13"/>
        <v>0</v>
      </c>
      <c r="M38" s="79">
        <f t="shared" si="3"/>
        <v>149700</v>
      </c>
      <c r="N38" s="79">
        <f t="shared" si="14"/>
        <v>11800</v>
      </c>
      <c r="O38" s="79">
        <f t="shared" si="4"/>
        <v>56493.58</v>
      </c>
      <c r="P38" s="186">
        <f t="shared" si="11"/>
        <v>478.75915254237293</v>
      </c>
      <c r="Q38" s="79">
        <f t="shared" si="15"/>
        <v>44693.58</v>
      </c>
    </row>
    <row r="39" spans="1:17" ht="123.75" customHeight="1" x14ac:dyDescent="0.2">
      <c r="A39" s="193">
        <v>22130002</v>
      </c>
      <c r="B39" s="194" t="s">
        <v>360</v>
      </c>
      <c r="C39" s="79">
        <v>87500</v>
      </c>
      <c r="D39" s="79">
        <v>21800</v>
      </c>
      <c r="E39" s="79">
        <v>600</v>
      </c>
      <c r="F39" s="186">
        <f t="shared" si="10"/>
        <v>2.7522935779816518</v>
      </c>
      <c r="G39" s="79">
        <f t="shared" si="12"/>
        <v>-21200</v>
      </c>
      <c r="H39" s="187">
        <v>0</v>
      </c>
      <c r="I39" s="187">
        <v>0</v>
      </c>
      <c r="J39" s="79">
        <v>0</v>
      </c>
      <c r="K39" s="183">
        <v>0</v>
      </c>
      <c r="L39" s="79">
        <f t="shared" ref="L39" si="22">J39-I39</f>
        <v>0</v>
      </c>
      <c r="M39" s="79">
        <f t="shared" ref="M39" si="23">C39+H39</f>
        <v>87500</v>
      </c>
      <c r="N39" s="79">
        <f t="shared" ref="N39" si="24">D39+I39</f>
        <v>21800</v>
      </c>
      <c r="O39" s="79">
        <f t="shared" ref="O39" si="25">E39+J39</f>
        <v>600</v>
      </c>
      <c r="P39" s="186">
        <f t="shared" ref="P39" si="26">O39/N39*100</f>
        <v>2.7522935779816518</v>
      </c>
      <c r="Q39" s="79">
        <f t="shared" ref="Q39" si="27">O39-N39</f>
        <v>-21200</v>
      </c>
    </row>
    <row r="40" spans="1:17" ht="39" customHeight="1" x14ac:dyDescent="0.2">
      <c r="A40" s="195">
        <v>24000000</v>
      </c>
      <c r="B40" s="120" t="s">
        <v>228</v>
      </c>
      <c r="C40" s="142">
        <f>C41+C43+C42</f>
        <v>420200</v>
      </c>
      <c r="D40" s="142">
        <f>D41+D43+D42</f>
        <v>141000</v>
      </c>
      <c r="E40" s="142">
        <f>E41+E43+E42</f>
        <v>180741.74</v>
      </c>
      <c r="F40" s="183">
        <f t="shared" si="10"/>
        <v>128.18563120567376</v>
      </c>
      <c r="G40" s="142">
        <f t="shared" si="12"/>
        <v>39741.739999999991</v>
      </c>
      <c r="H40" s="142">
        <f>H42+H43</f>
        <v>77000</v>
      </c>
      <c r="I40" s="142">
        <f t="shared" ref="I40:J40" si="28">I42+I43</f>
        <v>5000</v>
      </c>
      <c r="J40" s="142">
        <f t="shared" si="28"/>
        <v>4786.83</v>
      </c>
      <c r="K40" s="183">
        <f t="shared" ref="K40:K42" si="29">J40/I40*100</f>
        <v>95.736599999999996</v>
      </c>
      <c r="L40" s="142">
        <f>J40-I40</f>
        <v>-213.17000000000007</v>
      </c>
      <c r="M40" s="142">
        <f>C40+H40</f>
        <v>497200</v>
      </c>
      <c r="N40" s="142">
        <f t="shared" si="14"/>
        <v>146000</v>
      </c>
      <c r="O40" s="142">
        <f>E40+J40</f>
        <v>185528.56999999998</v>
      </c>
      <c r="P40" s="183">
        <f t="shared" si="11"/>
        <v>127.07436301369862</v>
      </c>
      <c r="Q40" s="142">
        <f t="shared" si="15"/>
        <v>39528.569999999978</v>
      </c>
    </row>
    <row r="41" spans="1:17" ht="43.5" customHeight="1" x14ac:dyDescent="0.2">
      <c r="A41" s="188">
        <v>24060300</v>
      </c>
      <c r="B41" s="188" t="s">
        <v>219</v>
      </c>
      <c r="C41" s="79">
        <v>200000</v>
      </c>
      <c r="D41" s="79">
        <v>26500</v>
      </c>
      <c r="E41" s="79">
        <v>54765.79</v>
      </c>
      <c r="F41" s="186">
        <f t="shared" si="10"/>
        <v>206.66335849056603</v>
      </c>
      <c r="G41" s="79">
        <f t="shared" si="12"/>
        <v>28265.79</v>
      </c>
      <c r="H41" s="187">
        <v>0</v>
      </c>
      <c r="I41" s="187">
        <v>0</v>
      </c>
      <c r="J41" s="79">
        <v>0</v>
      </c>
      <c r="K41" s="186">
        <v>0</v>
      </c>
      <c r="L41" s="79">
        <f t="shared" si="13"/>
        <v>0</v>
      </c>
      <c r="M41" s="79">
        <f t="shared" si="3"/>
        <v>200000</v>
      </c>
      <c r="N41" s="79">
        <f t="shared" si="14"/>
        <v>26500</v>
      </c>
      <c r="O41" s="79">
        <f t="shared" si="4"/>
        <v>54765.79</v>
      </c>
      <c r="P41" s="186">
        <f t="shared" si="11"/>
        <v>206.66335849056603</v>
      </c>
      <c r="Q41" s="79">
        <f t="shared" si="15"/>
        <v>28265.79</v>
      </c>
    </row>
    <row r="42" spans="1:17" ht="87.75" customHeight="1" x14ac:dyDescent="0.2">
      <c r="A42" s="188">
        <v>24062100</v>
      </c>
      <c r="B42" s="188" t="s">
        <v>254</v>
      </c>
      <c r="C42" s="79">
        <v>0</v>
      </c>
      <c r="D42" s="79">
        <v>0</v>
      </c>
      <c r="E42" s="79">
        <v>0</v>
      </c>
      <c r="F42" s="186">
        <v>0</v>
      </c>
      <c r="G42" s="79">
        <f t="shared" si="12"/>
        <v>0</v>
      </c>
      <c r="H42" s="187">
        <v>77000</v>
      </c>
      <c r="I42" s="187">
        <v>5000</v>
      </c>
      <c r="J42" s="79">
        <v>4786.83</v>
      </c>
      <c r="K42" s="186">
        <f t="shared" si="29"/>
        <v>95.736599999999996</v>
      </c>
      <c r="L42" s="79">
        <f t="shared" si="13"/>
        <v>-213.17000000000007</v>
      </c>
      <c r="M42" s="79">
        <f t="shared" si="3"/>
        <v>77000</v>
      </c>
      <c r="N42" s="79">
        <f t="shared" si="14"/>
        <v>5000</v>
      </c>
      <c r="O42" s="79">
        <f t="shared" si="4"/>
        <v>4786.83</v>
      </c>
      <c r="P42" s="186">
        <f t="shared" si="11"/>
        <v>95.736599999999996</v>
      </c>
      <c r="Q42" s="79">
        <f t="shared" si="15"/>
        <v>-213.17000000000007</v>
      </c>
    </row>
    <row r="43" spans="1:17" ht="193.5" customHeight="1" x14ac:dyDescent="0.2">
      <c r="A43" s="188">
        <v>24062200</v>
      </c>
      <c r="B43" s="188" t="s">
        <v>229</v>
      </c>
      <c r="C43" s="79">
        <v>220200</v>
      </c>
      <c r="D43" s="79">
        <v>114500</v>
      </c>
      <c r="E43" s="79">
        <v>125975.95</v>
      </c>
      <c r="F43" s="186">
        <f t="shared" si="10"/>
        <v>110.02266375545851</v>
      </c>
      <c r="G43" s="79">
        <f t="shared" si="12"/>
        <v>11475.949999999997</v>
      </c>
      <c r="H43" s="187">
        <v>0</v>
      </c>
      <c r="I43" s="187">
        <v>0</v>
      </c>
      <c r="J43" s="79">
        <v>0</v>
      </c>
      <c r="K43" s="186">
        <v>0</v>
      </c>
      <c r="L43" s="79">
        <f t="shared" si="13"/>
        <v>0</v>
      </c>
      <c r="M43" s="79">
        <f t="shared" si="3"/>
        <v>220200</v>
      </c>
      <c r="N43" s="79">
        <f t="shared" si="14"/>
        <v>114500</v>
      </c>
      <c r="O43" s="79">
        <f t="shared" si="4"/>
        <v>125975.95</v>
      </c>
      <c r="P43" s="186">
        <f t="shared" si="11"/>
        <v>110.02266375545851</v>
      </c>
      <c r="Q43" s="79">
        <f t="shared" si="15"/>
        <v>11475.949999999997</v>
      </c>
    </row>
    <row r="44" spans="1:17" ht="42" customHeight="1" x14ac:dyDescent="0.2">
      <c r="A44" s="189">
        <v>25000000</v>
      </c>
      <c r="B44" s="22" t="s">
        <v>244</v>
      </c>
      <c r="C44" s="142">
        <v>0</v>
      </c>
      <c r="D44" s="142">
        <v>0</v>
      </c>
      <c r="E44" s="142">
        <v>0</v>
      </c>
      <c r="F44" s="183">
        <v>0</v>
      </c>
      <c r="G44" s="142">
        <f>E44-D44</f>
        <v>0</v>
      </c>
      <c r="H44" s="190">
        <v>11070779</v>
      </c>
      <c r="I44" s="190">
        <v>0</v>
      </c>
      <c r="J44" s="142">
        <v>3008073.84</v>
      </c>
      <c r="K44" s="183">
        <v>0</v>
      </c>
      <c r="L44" s="142">
        <f t="shared" si="13"/>
        <v>3008073.84</v>
      </c>
      <c r="M44" s="142">
        <f t="shared" si="3"/>
        <v>11070779</v>
      </c>
      <c r="N44" s="142">
        <f t="shared" si="14"/>
        <v>0</v>
      </c>
      <c r="O44" s="142">
        <f t="shared" si="4"/>
        <v>3008073.84</v>
      </c>
      <c r="P44" s="183">
        <v>0</v>
      </c>
      <c r="Q44" s="142">
        <f t="shared" si="15"/>
        <v>3008073.84</v>
      </c>
    </row>
    <row r="45" spans="1:17" ht="44.25" customHeight="1" x14ac:dyDescent="0.2">
      <c r="A45" s="189">
        <v>30000000</v>
      </c>
      <c r="B45" s="22" t="s">
        <v>243</v>
      </c>
      <c r="C45" s="142">
        <f>C46+C47</f>
        <v>0</v>
      </c>
      <c r="D45" s="142">
        <f>D46+D47</f>
        <v>0</v>
      </c>
      <c r="E45" s="142">
        <f>E46+E47</f>
        <v>0</v>
      </c>
      <c r="F45" s="183">
        <v>0</v>
      </c>
      <c r="G45" s="142">
        <f t="shared" si="12"/>
        <v>0</v>
      </c>
      <c r="H45" s="142">
        <f>H46+H47</f>
        <v>1430600</v>
      </c>
      <c r="I45" s="142">
        <f t="shared" ref="I45:J45" si="30">I46+I47</f>
        <v>50000</v>
      </c>
      <c r="J45" s="142">
        <f t="shared" si="30"/>
        <v>27754.6</v>
      </c>
      <c r="K45" s="183">
        <f>J45/I45*100</f>
        <v>55.509199999999993</v>
      </c>
      <c r="L45" s="142">
        <f t="shared" si="13"/>
        <v>-22245.4</v>
      </c>
      <c r="M45" s="142">
        <f t="shared" si="3"/>
        <v>1430600</v>
      </c>
      <c r="N45" s="142">
        <f t="shared" si="14"/>
        <v>50000</v>
      </c>
      <c r="O45" s="142">
        <f t="shared" si="4"/>
        <v>27754.6</v>
      </c>
      <c r="P45" s="183">
        <f t="shared" si="11"/>
        <v>55.509199999999993</v>
      </c>
      <c r="Q45" s="142">
        <f t="shared" si="15"/>
        <v>-22245.4</v>
      </c>
    </row>
    <row r="46" spans="1:17" ht="76.5" customHeight="1" x14ac:dyDescent="0.3">
      <c r="A46" s="188">
        <v>31030000</v>
      </c>
      <c r="B46" s="196" t="s">
        <v>237</v>
      </c>
      <c r="C46" s="79">
        <v>0</v>
      </c>
      <c r="D46" s="79">
        <v>0</v>
      </c>
      <c r="E46" s="79">
        <v>0</v>
      </c>
      <c r="F46" s="186">
        <v>0</v>
      </c>
      <c r="G46" s="79">
        <f>E46-D46</f>
        <v>0</v>
      </c>
      <c r="H46" s="187">
        <v>225300</v>
      </c>
      <c r="I46" s="187">
        <v>0</v>
      </c>
      <c r="J46" s="79">
        <v>0</v>
      </c>
      <c r="K46" s="186">
        <v>0</v>
      </c>
      <c r="L46" s="79">
        <f>J46-I46</f>
        <v>0</v>
      </c>
      <c r="M46" s="79">
        <f t="shared" si="3"/>
        <v>225300</v>
      </c>
      <c r="N46" s="197">
        <f t="shared" ref="N46:N62" si="31">D46+I46</f>
        <v>0</v>
      </c>
      <c r="O46" s="79">
        <f t="shared" si="4"/>
        <v>0</v>
      </c>
      <c r="P46" s="186">
        <v>0</v>
      </c>
      <c r="Q46" s="79">
        <f>O46-N46</f>
        <v>0</v>
      </c>
    </row>
    <row r="47" spans="1:17" ht="112.5" customHeight="1" x14ac:dyDescent="0.2">
      <c r="A47" s="188">
        <v>33010100</v>
      </c>
      <c r="B47" s="81" t="s">
        <v>238</v>
      </c>
      <c r="C47" s="79">
        <v>0</v>
      </c>
      <c r="D47" s="79">
        <v>0</v>
      </c>
      <c r="E47" s="79">
        <v>0</v>
      </c>
      <c r="F47" s="186">
        <v>0</v>
      </c>
      <c r="G47" s="79">
        <f t="shared" ref="G47:G63" si="32">E47-D47</f>
        <v>0</v>
      </c>
      <c r="H47" s="187">
        <v>1205300</v>
      </c>
      <c r="I47" s="187">
        <v>50000</v>
      </c>
      <c r="J47" s="79">
        <v>27754.6</v>
      </c>
      <c r="K47" s="186">
        <f>J47/I47*100</f>
        <v>55.509199999999993</v>
      </c>
      <c r="L47" s="79">
        <f t="shared" ref="L47:L74" si="33">J47-I47</f>
        <v>-22245.4</v>
      </c>
      <c r="M47" s="79">
        <f t="shared" si="3"/>
        <v>1205300</v>
      </c>
      <c r="N47" s="197">
        <f t="shared" si="31"/>
        <v>50000</v>
      </c>
      <c r="O47" s="79">
        <f t="shared" si="4"/>
        <v>27754.6</v>
      </c>
      <c r="P47" s="186">
        <f t="shared" ref="P47:P74" si="34">O47/N47*100</f>
        <v>55.509199999999993</v>
      </c>
      <c r="Q47" s="79">
        <f t="shared" ref="Q47:Q74" si="35">O47-N47</f>
        <v>-22245.4</v>
      </c>
    </row>
    <row r="48" spans="1:17" ht="71.25" hidden="1" customHeight="1" x14ac:dyDescent="0.2">
      <c r="A48" s="188">
        <v>50110000</v>
      </c>
      <c r="B48" s="81" t="s">
        <v>351</v>
      </c>
      <c r="C48" s="79">
        <v>0</v>
      </c>
      <c r="D48" s="79">
        <v>0</v>
      </c>
      <c r="E48" s="79">
        <v>0</v>
      </c>
      <c r="F48" s="186">
        <v>0</v>
      </c>
      <c r="G48" s="79">
        <f t="shared" ref="G48" si="36">E48-D48</f>
        <v>0</v>
      </c>
      <c r="H48" s="187">
        <v>0</v>
      </c>
      <c r="I48" s="187">
        <v>0</v>
      </c>
      <c r="J48" s="79">
        <v>0</v>
      </c>
      <c r="K48" s="186">
        <v>0</v>
      </c>
      <c r="L48" s="79">
        <f t="shared" ref="L48" si="37">J48-I48</f>
        <v>0</v>
      </c>
      <c r="M48" s="79">
        <f t="shared" ref="M48" si="38">C48+H48</f>
        <v>0</v>
      </c>
      <c r="N48" s="197">
        <f t="shared" ref="N48" si="39">D48+I48</f>
        <v>0</v>
      </c>
      <c r="O48" s="79">
        <f t="shared" ref="O48" si="40">E48+J48</f>
        <v>0</v>
      </c>
      <c r="P48" s="186">
        <v>0</v>
      </c>
      <c r="Q48" s="79">
        <f t="shared" ref="Q48" si="41">O48-N48</f>
        <v>0</v>
      </c>
    </row>
    <row r="49" spans="1:17" ht="67.5" customHeight="1" x14ac:dyDescent="0.2">
      <c r="A49" s="198" t="s">
        <v>245</v>
      </c>
      <c r="B49" s="198"/>
      <c r="C49" s="199">
        <f>C9+C24+C45</f>
        <v>596148600</v>
      </c>
      <c r="D49" s="199">
        <f>D9+D24+D45</f>
        <v>137985700</v>
      </c>
      <c r="E49" s="199">
        <f>E9+E24+E45</f>
        <v>140578196.80000001</v>
      </c>
      <c r="F49" s="183">
        <f>E49/D49*100</f>
        <v>101.87881555842382</v>
      </c>
      <c r="G49" s="199">
        <f t="shared" si="32"/>
        <v>2592496.8000000119</v>
      </c>
      <c r="H49" s="199">
        <f>H9+H24+H45+H48</f>
        <v>12805179</v>
      </c>
      <c r="I49" s="199">
        <f>I9+I24+I45+I48</f>
        <v>112000</v>
      </c>
      <c r="J49" s="199">
        <f>J9+J24+J45+J48</f>
        <v>3105969.88</v>
      </c>
      <c r="K49" s="183">
        <f>J49/I49*100</f>
        <v>2773.1873928571426</v>
      </c>
      <c r="L49" s="199">
        <f t="shared" si="33"/>
        <v>2993969.88</v>
      </c>
      <c r="M49" s="199">
        <f>C49+H49</f>
        <v>608953779</v>
      </c>
      <c r="N49" s="199">
        <f>D49+I49</f>
        <v>138097700</v>
      </c>
      <c r="O49" s="199">
        <f t="shared" si="4"/>
        <v>143684166.68000001</v>
      </c>
      <c r="P49" s="200">
        <f t="shared" si="34"/>
        <v>104.04530030550836</v>
      </c>
      <c r="Q49" s="199">
        <f t="shared" si="35"/>
        <v>5586466.6800000072</v>
      </c>
    </row>
    <row r="50" spans="1:17" ht="54" customHeight="1" x14ac:dyDescent="0.2">
      <c r="A50" s="101" t="s">
        <v>2</v>
      </c>
      <c r="B50" s="102" t="s">
        <v>239</v>
      </c>
      <c r="C50" s="103" t="s">
        <v>183</v>
      </c>
      <c r="D50" s="104"/>
      <c r="E50" s="105"/>
      <c r="F50" s="105"/>
      <c r="G50" s="106"/>
      <c r="H50" s="103" t="s">
        <v>184</v>
      </c>
      <c r="I50" s="104"/>
      <c r="J50" s="107"/>
      <c r="K50" s="107"/>
      <c r="L50" s="108"/>
      <c r="M50" s="109" t="s">
        <v>185</v>
      </c>
      <c r="N50" s="110"/>
      <c r="O50" s="111"/>
      <c r="P50" s="111"/>
      <c r="Q50" s="112"/>
    </row>
    <row r="51" spans="1:17" ht="197.25" customHeight="1" x14ac:dyDescent="0.2">
      <c r="A51" s="113"/>
      <c r="B51" s="114"/>
      <c r="C51" s="22" t="s">
        <v>364</v>
      </c>
      <c r="D51" s="22" t="s">
        <v>390</v>
      </c>
      <c r="E51" s="22" t="s">
        <v>391</v>
      </c>
      <c r="F51" s="115" t="s">
        <v>392</v>
      </c>
      <c r="G51" s="116" t="s">
        <v>368</v>
      </c>
      <c r="H51" s="22" t="s">
        <v>364</v>
      </c>
      <c r="I51" s="22" t="s">
        <v>390</v>
      </c>
      <c r="J51" s="22" t="s">
        <v>391</v>
      </c>
      <c r="K51" s="115" t="s">
        <v>392</v>
      </c>
      <c r="L51" s="116" t="s">
        <v>368</v>
      </c>
      <c r="M51" s="22" t="s">
        <v>364</v>
      </c>
      <c r="N51" s="22" t="s">
        <v>390</v>
      </c>
      <c r="O51" s="22" t="s">
        <v>391</v>
      </c>
      <c r="P51" s="115" t="s">
        <v>392</v>
      </c>
      <c r="Q51" s="116" t="s">
        <v>368</v>
      </c>
    </row>
    <row r="52" spans="1:17" ht="135.75" customHeight="1" x14ac:dyDescent="0.2">
      <c r="A52" s="201">
        <v>41021400</v>
      </c>
      <c r="B52" s="202" t="s">
        <v>394</v>
      </c>
      <c r="C52" s="79">
        <v>5758100</v>
      </c>
      <c r="D52" s="79">
        <v>1439400</v>
      </c>
      <c r="E52" s="79">
        <v>1439400</v>
      </c>
      <c r="F52" s="186">
        <f>E52/D52*100</f>
        <v>100</v>
      </c>
      <c r="G52" s="79">
        <f>E52-D52</f>
        <v>0</v>
      </c>
      <c r="H52" s="79">
        <v>0</v>
      </c>
      <c r="I52" s="79">
        <v>0</v>
      </c>
      <c r="J52" s="79">
        <v>0</v>
      </c>
      <c r="K52" s="186">
        <v>0</v>
      </c>
      <c r="L52" s="79">
        <f t="shared" ref="L52" si="42">J52-I52</f>
        <v>0</v>
      </c>
      <c r="M52" s="79">
        <f t="shared" ref="M52" si="43">C52+H52</f>
        <v>5758100</v>
      </c>
      <c r="N52" s="79">
        <f t="shared" ref="N52" si="44">D52+I52</f>
        <v>1439400</v>
      </c>
      <c r="O52" s="79">
        <f>E52+J52</f>
        <v>1439400</v>
      </c>
      <c r="P52" s="186">
        <f t="shared" ref="P52" si="45">O52/N52*100</f>
        <v>100</v>
      </c>
      <c r="Q52" s="79">
        <f t="shared" ref="Q52" si="46">O52-N52</f>
        <v>0</v>
      </c>
    </row>
    <row r="53" spans="1:17" ht="51.75" customHeight="1" x14ac:dyDescent="0.2">
      <c r="A53" s="182">
        <v>41030000</v>
      </c>
      <c r="B53" s="182" t="s">
        <v>231</v>
      </c>
      <c r="C53" s="142">
        <f>C57+C58+C59+C60+C55+C54</f>
        <v>151968200</v>
      </c>
      <c r="D53" s="142">
        <f t="shared" ref="D53:E53" si="47">D57+D58+D59+D60+D55+D54</f>
        <v>56255700</v>
      </c>
      <c r="E53" s="142">
        <f t="shared" si="47"/>
        <v>56255700</v>
      </c>
      <c r="F53" s="183">
        <f>E53/D53*100</f>
        <v>100</v>
      </c>
      <c r="G53" s="142">
        <f>E53-D53</f>
        <v>0</v>
      </c>
      <c r="H53" s="142">
        <f>+H54+H55+H56+H57+H58+H59+H60</f>
        <v>282973</v>
      </c>
      <c r="I53" s="142">
        <f t="shared" ref="I53:J53" si="48">+I54+I55+I56+I57+I58+I59+I60</f>
        <v>282973</v>
      </c>
      <c r="J53" s="142">
        <f t="shared" si="48"/>
        <v>0</v>
      </c>
      <c r="K53" s="183">
        <f>J53/I53*100</f>
        <v>0</v>
      </c>
      <c r="L53" s="142">
        <f t="shared" si="33"/>
        <v>-282973</v>
      </c>
      <c r="M53" s="142">
        <f t="shared" si="3"/>
        <v>152251173</v>
      </c>
      <c r="N53" s="142">
        <f t="shared" si="31"/>
        <v>56538673</v>
      </c>
      <c r="O53" s="142">
        <f>E53+J53</f>
        <v>56255700</v>
      </c>
      <c r="P53" s="183">
        <f t="shared" si="34"/>
        <v>99.499505409332841</v>
      </c>
      <c r="Q53" s="142">
        <f t="shared" si="35"/>
        <v>-282973</v>
      </c>
    </row>
    <row r="54" spans="1:17" ht="72" customHeight="1" x14ac:dyDescent="0.2">
      <c r="A54" s="185">
        <v>41031100</v>
      </c>
      <c r="B54" s="185" t="s">
        <v>393</v>
      </c>
      <c r="C54" s="79">
        <v>6926700</v>
      </c>
      <c r="D54" s="79">
        <v>4155900</v>
      </c>
      <c r="E54" s="79">
        <v>4155900</v>
      </c>
      <c r="F54" s="186">
        <v>0</v>
      </c>
      <c r="G54" s="142">
        <f>E54-D54</f>
        <v>0</v>
      </c>
      <c r="H54" s="79">
        <v>0</v>
      </c>
      <c r="I54" s="79">
        <v>0</v>
      </c>
      <c r="J54" s="79">
        <v>0</v>
      </c>
      <c r="K54" s="186">
        <v>0</v>
      </c>
      <c r="L54" s="79">
        <f t="shared" ref="L54" si="49">J54-I54</f>
        <v>0</v>
      </c>
      <c r="M54" s="79">
        <f t="shared" ref="M54" si="50">C54+H54</f>
        <v>6926700</v>
      </c>
      <c r="N54" s="79">
        <f t="shared" ref="N54" si="51">D54+I54</f>
        <v>4155900</v>
      </c>
      <c r="O54" s="79">
        <f>E54+J54</f>
        <v>4155900</v>
      </c>
      <c r="P54" s="186">
        <f t="shared" ref="P54:P55" si="52">O54/N54*100</f>
        <v>100</v>
      </c>
      <c r="Q54" s="79">
        <f t="shared" ref="Q54" si="53">O54-N54</f>
        <v>0</v>
      </c>
    </row>
    <row r="55" spans="1:17" ht="153" hidden="1" customHeight="1" x14ac:dyDescent="0.2">
      <c r="A55" s="185">
        <v>41032800</v>
      </c>
      <c r="B55" s="203" t="s">
        <v>352</v>
      </c>
      <c r="C55" s="79"/>
      <c r="D55" s="79"/>
      <c r="E55" s="79"/>
      <c r="F55" s="186"/>
      <c r="G55" s="79">
        <f>E55-D55</f>
        <v>0</v>
      </c>
      <c r="H55" s="187">
        <v>0</v>
      </c>
      <c r="I55" s="187">
        <v>0</v>
      </c>
      <c r="J55" s="79">
        <v>0</v>
      </c>
      <c r="K55" s="186">
        <v>0</v>
      </c>
      <c r="L55" s="79">
        <f t="shared" ref="L55" si="54">J55-I55</f>
        <v>0</v>
      </c>
      <c r="M55" s="79">
        <f t="shared" ref="M55" si="55">C55+H55</f>
        <v>0</v>
      </c>
      <c r="N55" s="79">
        <f t="shared" ref="N55" si="56">D55+I55</f>
        <v>0</v>
      </c>
      <c r="O55" s="79">
        <f t="shared" ref="O55" si="57">E55+J55</f>
        <v>0</v>
      </c>
      <c r="P55" s="186" t="e">
        <f t="shared" si="52"/>
        <v>#DIV/0!</v>
      </c>
      <c r="Q55" s="79">
        <f t="shared" ref="Q55" si="58">O55-N55</f>
        <v>0</v>
      </c>
    </row>
    <row r="56" spans="1:17" ht="62.25" customHeight="1" x14ac:dyDescent="0.2">
      <c r="A56" s="185">
        <v>41033100</v>
      </c>
      <c r="B56" s="203" t="s">
        <v>357</v>
      </c>
      <c r="C56" s="79">
        <v>0</v>
      </c>
      <c r="D56" s="79">
        <v>0</v>
      </c>
      <c r="E56" s="79">
        <v>0</v>
      </c>
      <c r="F56" s="186">
        <v>0</v>
      </c>
      <c r="G56" s="79">
        <v>0</v>
      </c>
      <c r="H56" s="187">
        <v>282973</v>
      </c>
      <c r="I56" s="187">
        <v>282973</v>
      </c>
      <c r="J56" s="79">
        <v>0</v>
      </c>
      <c r="K56" s="186">
        <f t="shared" ref="K56" si="59">J56/I56*100</f>
        <v>0</v>
      </c>
      <c r="L56" s="79">
        <f t="shared" ref="L56" si="60">J56-I56</f>
        <v>-282973</v>
      </c>
      <c r="M56" s="79">
        <f t="shared" ref="M56" si="61">C56+H56</f>
        <v>282973</v>
      </c>
      <c r="N56" s="79">
        <f t="shared" ref="N56" si="62">D56+I56</f>
        <v>282973</v>
      </c>
      <c r="O56" s="79">
        <f t="shared" ref="O56" si="63">E56+J56</f>
        <v>0</v>
      </c>
      <c r="P56" s="186">
        <f t="shared" ref="P56" si="64">O56/N56*100</f>
        <v>0</v>
      </c>
      <c r="Q56" s="79">
        <f t="shared" ref="Q56" si="65">O56-N56</f>
        <v>-282973</v>
      </c>
    </row>
    <row r="57" spans="1:17" ht="62.25" customHeight="1" x14ac:dyDescent="0.2">
      <c r="A57" s="80">
        <v>41033900</v>
      </c>
      <c r="B57" s="81" t="s">
        <v>232</v>
      </c>
      <c r="C57" s="79">
        <v>130236600</v>
      </c>
      <c r="D57" s="79">
        <v>44697300</v>
      </c>
      <c r="E57" s="79">
        <v>44697300</v>
      </c>
      <c r="F57" s="186">
        <f>E57/D57*100</f>
        <v>100</v>
      </c>
      <c r="G57" s="79">
        <f t="shared" si="32"/>
        <v>0</v>
      </c>
      <c r="H57" s="187">
        <v>0</v>
      </c>
      <c r="I57" s="187">
        <v>0</v>
      </c>
      <c r="J57" s="79">
        <v>0</v>
      </c>
      <c r="K57" s="186">
        <v>0</v>
      </c>
      <c r="L57" s="79">
        <f t="shared" si="33"/>
        <v>0</v>
      </c>
      <c r="M57" s="79">
        <f t="shared" si="3"/>
        <v>130236600</v>
      </c>
      <c r="N57" s="79">
        <f t="shared" si="31"/>
        <v>44697300</v>
      </c>
      <c r="O57" s="79">
        <f t="shared" si="4"/>
        <v>44697300</v>
      </c>
      <c r="P57" s="186">
        <f t="shared" si="34"/>
        <v>100</v>
      </c>
      <c r="Q57" s="79">
        <f t="shared" si="35"/>
        <v>0</v>
      </c>
    </row>
    <row r="58" spans="1:17" ht="68.25" customHeight="1" x14ac:dyDescent="0.2">
      <c r="A58" s="80">
        <v>41035400</v>
      </c>
      <c r="B58" s="81" t="s">
        <v>334</v>
      </c>
      <c r="C58" s="79">
        <v>627000</v>
      </c>
      <c r="D58" s="79">
        <v>313500</v>
      </c>
      <c r="E58" s="79">
        <v>313500</v>
      </c>
      <c r="F58" s="186">
        <f t="shared" ref="F58:F60" si="66">E58/D58*100</f>
        <v>100</v>
      </c>
      <c r="G58" s="79">
        <f t="shared" si="32"/>
        <v>0</v>
      </c>
      <c r="H58" s="187">
        <v>0</v>
      </c>
      <c r="I58" s="187">
        <v>0</v>
      </c>
      <c r="J58" s="79">
        <v>0</v>
      </c>
      <c r="K58" s="186">
        <v>0</v>
      </c>
      <c r="L58" s="79">
        <v>0</v>
      </c>
      <c r="M58" s="79">
        <f t="shared" si="3"/>
        <v>627000</v>
      </c>
      <c r="N58" s="79">
        <f t="shared" si="31"/>
        <v>313500</v>
      </c>
      <c r="O58" s="79">
        <f t="shared" si="4"/>
        <v>313500</v>
      </c>
      <c r="P58" s="186">
        <f t="shared" si="34"/>
        <v>100</v>
      </c>
      <c r="Q58" s="79">
        <f t="shared" si="35"/>
        <v>0</v>
      </c>
    </row>
    <row r="59" spans="1:17" ht="98.25" customHeight="1" x14ac:dyDescent="0.2">
      <c r="A59" s="80">
        <v>41036000</v>
      </c>
      <c r="B59" s="204" t="s">
        <v>335</v>
      </c>
      <c r="C59" s="79">
        <v>0</v>
      </c>
      <c r="D59" s="79">
        <v>0</v>
      </c>
      <c r="E59" s="79">
        <v>0</v>
      </c>
      <c r="F59" s="186">
        <v>0</v>
      </c>
      <c r="G59" s="79">
        <f t="shared" ref="G59" si="67">E59-D59</f>
        <v>0</v>
      </c>
      <c r="H59" s="187">
        <v>0</v>
      </c>
      <c r="I59" s="187">
        <v>0</v>
      </c>
      <c r="J59" s="79">
        <v>0</v>
      </c>
      <c r="K59" s="186">
        <v>0</v>
      </c>
      <c r="L59" s="79">
        <v>0</v>
      </c>
      <c r="M59" s="79">
        <f t="shared" si="3"/>
        <v>0</v>
      </c>
      <c r="N59" s="79">
        <f t="shared" si="31"/>
        <v>0</v>
      </c>
      <c r="O59" s="79">
        <f t="shared" si="4"/>
        <v>0</v>
      </c>
      <c r="P59" s="186">
        <v>0</v>
      </c>
      <c r="Q59" s="79">
        <f t="shared" si="35"/>
        <v>0</v>
      </c>
    </row>
    <row r="60" spans="1:17" ht="67.5" customHeight="1" x14ac:dyDescent="0.2">
      <c r="A60" s="80">
        <v>41036300</v>
      </c>
      <c r="B60" s="81" t="s">
        <v>336</v>
      </c>
      <c r="C60" s="79">
        <v>14177900</v>
      </c>
      <c r="D60" s="79">
        <v>7089000</v>
      </c>
      <c r="E60" s="79">
        <v>7089000</v>
      </c>
      <c r="F60" s="186">
        <f t="shared" si="66"/>
        <v>100</v>
      </c>
      <c r="G60" s="79">
        <f t="shared" si="32"/>
        <v>0</v>
      </c>
      <c r="H60" s="187">
        <v>0</v>
      </c>
      <c r="I60" s="187">
        <v>0</v>
      </c>
      <c r="J60" s="79">
        <v>0</v>
      </c>
      <c r="K60" s="186">
        <v>0</v>
      </c>
      <c r="L60" s="79">
        <v>0</v>
      </c>
      <c r="M60" s="79">
        <f t="shared" si="3"/>
        <v>14177900</v>
      </c>
      <c r="N60" s="79">
        <f t="shared" si="31"/>
        <v>7089000</v>
      </c>
      <c r="O60" s="79">
        <f t="shared" si="4"/>
        <v>7089000</v>
      </c>
      <c r="P60" s="186">
        <f t="shared" si="34"/>
        <v>100</v>
      </c>
      <c r="Q60" s="79">
        <f t="shared" si="35"/>
        <v>0</v>
      </c>
    </row>
    <row r="61" spans="1:17" ht="62.25" hidden="1" customHeight="1" x14ac:dyDescent="0.2">
      <c r="A61" s="120">
        <v>41040000</v>
      </c>
      <c r="B61" s="22" t="s">
        <v>320</v>
      </c>
      <c r="C61" s="142">
        <f>C62</f>
        <v>0</v>
      </c>
      <c r="D61" s="142">
        <f t="shared" ref="D61:E61" si="68">D62</f>
        <v>0</v>
      </c>
      <c r="E61" s="142">
        <f t="shared" si="68"/>
        <v>0</v>
      </c>
      <c r="F61" s="183">
        <v>0</v>
      </c>
      <c r="G61" s="142">
        <f t="shared" si="32"/>
        <v>0</v>
      </c>
      <c r="H61" s="190">
        <v>0</v>
      </c>
      <c r="I61" s="190">
        <v>0</v>
      </c>
      <c r="J61" s="142">
        <v>0</v>
      </c>
      <c r="K61" s="183">
        <v>0</v>
      </c>
      <c r="L61" s="142">
        <f t="shared" si="33"/>
        <v>0</v>
      </c>
      <c r="M61" s="142">
        <f t="shared" si="3"/>
        <v>0</v>
      </c>
      <c r="N61" s="142">
        <f t="shared" si="31"/>
        <v>0</v>
      </c>
      <c r="O61" s="142">
        <f t="shared" si="4"/>
        <v>0</v>
      </c>
      <c r="P61" s="183">
        <v>0</v>
      </c>
      <c r="Q61" s="142">
        <f t="shared" si="35"/>
        <v>0</v>
      </c>
    </row>
    <row r="62" spans="1:17" ht="62.25" hidden="1" customHeight="1" x14ac:dyDescent="0.2">
      <c r="A62" s="80">
        <v>41040400</v>
      </c>
      <c r="B62" s="81" t="s">
        <v>321</v>
      </c>
      <c r="C62" s="79">
        <v>0</v>
      </c>
      <c r="D62" s="79">
        <v>0</v>
      </c>
      <c r="E62" s="79">
        <v>0</v>
      </c>
      <c r="F62" s="186">
        <v>0</v>
      </c>
      <c r="G62" s="79">
        <f t="shared" si="32"/>
        <v>0</v>
      </c>
      <c r="H62" s="187">
        <v>0</v>
      </c>
      <c r="I62" s="187">
        <v>0</v>
      </c>
      <c r="J62" s="79">
        <v>0</v>
      </c>
      <c r="K62" s="186">
        <v>0</v>
      </c>
      <c r="L62" s="79">
        <f t="shared" si="33"/>
        <v>0</v>
      </c>
      <c r="M62" s="79">
        <f t="shared" si="3"/>
        <v>0</v>
      </c>
      <c r="N62" s="79">
        <f t="shared" si="31"/>
        <v>0</v>
      </c>
      <c r="O62" s="79">
        <f t="shared" si="4"/>
        <v>0</v>
      </c>
      <c r="P62" s="186">
        <v>0</v>
      </c>
      <c r="Q62" s="79">
        <f t="shared" si="35"/>
        <v>0</v>
      </c>
    </row>
    <row r="63" spans="1:17" ht="62.25" customHeight="1" x14ac:dyDescent="0.2">
      <c r="A63" s="205">
        <v>41050000</v>
      </c>
      <c r="B63" s="22" t="s">
        <v>233</v>
      </c>
      <c r="C63" s="142">
        <f>C66+C69+C72+C71+C64+C65</f>
        <v>3306992.32</v>
      </c>
      <c r="D63" s="142">
        <f t="shared" ref="D63:E63" si="69">D66+D69+D72+D71+D64</f>
        <v>1056432.08</v>
      </c>
      <c r="E63" s="142">
        <f t="shared" si="69"/>
        <v>1080348.6400000001</v>
      </c>
      <c r="F63" s="183">
        <f t="shared" ref="F63:F74" si="70">E63/D63*100</f>
        <v>102.26389944538603</v>
      </c>
      <c r="G63" s="142">
        <f t="shared" si="32"/>
        <v>23916.560000000056</v>
      </c>
      <c r="H63" s="142">
        <f>+H66+H69+H68</f>
        <v>0</v>
      </c>
      <c r="I63" s="142">
        <f t="shared" ref="I63:J63" si="71">+I66+I69+I68</f>
        <v>0</v>
      </c>
      <c r="J63" s="142">
        <f t="shared" si="71"/>
        <v>0</v>
      </c>
      <c r="K63" s="183">
        <v>0</v>
      </c>
      <c r="L63" s="142">
        <f t="shared" si="33"/>
        <v>0</v>
      </c>
      <c r="M63" s="142">
        <f t="shared" ref="M63:N65" si="72">C63+H63</f>
        <v>3306992.32</v>
      </c>
      <c r="N63" s="142">
        <f t="shared" si="72"/>
        <v>1056432.08</v>
      </c>
      <c r="O63" s="142">
        <f t="shared" si="4"/>
        <v>1080348.6400000001</v>
      </c>
      <c r="P63" s="183">
        <f>O63/N63*100</f>
        <v>102.26389944538603</v>
      </c>
      <c r="Q63" s="142">
        <f>O63-N63</f>
        <v>23916.560000000056</v>
      </c>
    </row>
    <row r="64" spans="1:17" ht="123" hidden="1" customHeight="1" x14ac:dyDescent="0.2">
      <c r="A64" s="206">
        <v>41050100</v>
      </c>
      <c r="B64" s="81" t="s">
        <v>353</v>
      </c>
      <c r="C64" s="79">
        <v>0</v>
      </c>
      <c r="D64" s="79">
        <v>0</v>
      </c>
      <c r="E64" s="79">
        <v>0</v>
      </c>
      <c r="F64" s="186">
        <v>0</v>
      </c>
      <c r="G64" s="79">
        <f t="shared" ref="G64" si="73">E64-D64</f>
        <v>0</v>
      </c>
      <c r="H64" s="79">
        <f>+H67+H70</f>
        <v>0</v>
      </c>
      <c r="I64" s="79">
        <f>+I67+I70</f>
        <v>0</v>
      </c>
      <c r="J64" s="79">
        <f>+J67+J70</f>
        <v>0</v>
      </c>
      <c r="K64" s="186">
        <v>0</v>
      </c>
      <c r="L64" s="79">
        <f t="shared" ref="L64" si="74">J64-I64</f>
        <v>0</v>
      </c>
      <c r="M64" s="79">
        <f t="shared" si="72"/>
        <v>0</v>
      </c>
      <c r="N64" s="79">
        <f t="shared" si="72"/>
        <v>0</v>
      </c>
      <c r="O64" s="79">
        <f t="shared" ref="O64" si="75">E64+J64</f>
        <v>0</v>
      </c>
      <c r="P64" s="186">
        <v>0</v>
      </c>
      <c r="Q64" s="79">
        <f>O64-N64</f>
        <v>0</v>
      </c>
    </row>
    <row r="65" spans="1:244" ht="409.6" hidden="1" customHeight="1" x14ac:dyDescent="0.2">
      <c r="A65" s="206">
        <v>41050200</v>
      </c>
      <c r="B65" s="207" t="s">
        <v>359</v>
      </c>
      <c r="C65" s="79">
        <v>0</v>
      </c>
      <c r="D65" s="79">
        <v>0</v>
      </c>
      <c r="E65" s="79">
        <v>0</v>
      </c>
      <c r="F65" s="186">
        <v>0</v>
      </c>
      <c r="G65" s="79">
        <v>0</v>
      </c>
      <c r="H65" s="79">
        <v>0</v>
      </c>
      <c r="I65" s="79">
        <v>0</v>
      </c>
      <c r="J65" s="79">
        <v>0</v>
      </c>
      <c r="K65" s="186">
        <v>0</v>
      </c>
      <c r="L65" s="79">
        <v>0</v>
      </c>
      <c r="M65" s="79">
        <f t="shared" si="72"/>
        <v>0</v>
      </c>
      <c r="N65" s="79">
        <f t="shared" si="72"/>
        <v>0</v>
      </c>
      <c r="O65" s="79">
        <f t="shared" ref="O65" si="76">E65+J65</f>
        <v>0</v>
      </c>
      <c r="P65" s="186">
        <v>0</v>
      </c>
      <c r="Q65" s="79">
        <f>O65-N65</f>
        <v>0</v>
      </c>
    </row>
    <row r="66" spans="1:244" ht="73.5" customHeight="1" x14ac:dyDescent="0.2">
      <c r="A66" s="80">
        <v>41051000</v>
      </c>
      <c r="B66" s="208" t="s">
        <v>234</v>
      </c>
      <c r="C66" s="79">
        <v>2399960</v>
      </c>
      <c r="D66" s="79">
        <v>823560</v>
      </c>
      <c r="E66" s="79">
        <v>823560</v>
      </c>
      <c r="F66" s="186">
        <f>E66/D66*100</f>
        <v>100</v>
      </c>
      <c r="G66" s="79">
        <f t="shared" ref="G66:G74" si="77">E66-D66</f>
        <v>0</v>
      </c>
      <c r="H66" s="187">
        <v>0</v>
      </c>
      <c r="I66" s="187">
        <v>0</v>
      </c>
      <c r="J66" s="79">
        <v>0</v>
      </c>
      <c r="K66" s="186">
        <v>0</v>
      </c>
      <c r="L66" s="79">
        <f t="shared" si="33"/>
        <v>0</v>
      </c>
      <c r="M66" s="79">
        <f t="shared" si="3"/>
        <v>2399960</v>
      </c>
      <c r="N66" s="79">
        <f t="shared" ref="N66:N73" si="78">D66+I66</f>
        <v>823560</v>
      </c>
      <c r="O66" s="79">
        <f t="shared" si="4"/>
        <v>823560</v>
      </c>
      <c r="P66" s="186">
        <f t="shared" si="34"/>
        <v>100</v>
      </c>
      <c r="Q66" s="79">
        <f t="shared" ref="Q66" si="79">O66-N66</f>
        <v>0</v>
      </c>
    </row>
    <row r="67" spans="1:244" ht="86.25" hidden="1" customHeight="1" x14ac:dyDescent="0.2">
      <c r="A67" s="80">
        <v>41051700</v>
      </c>
      <c r="B67" s="208" t="s">
        <v>325</v>
      </c>
      <c r="C67" s="79">
        <v>0</v>
      </c>
      <c r="D67" s="79">
        <v>0</v>
      </c>
      <c r="E67" s="79">
        <v>0</v>
      </c>
      <c r="F67" s="186">
        <v>0</v>
      </c>
      <c r="G67" s="79">
        <f t="shared" si="77"/>
        <v>0</v>
      </c>
      <c r="H67" s="187">
        <v>0</v>
      </c>
      <c r="I67" s="187">
        <v>0</v>
      </c>
      <c r="J67" s="79">
        <v>0</v>
      </c>
      <c r="K67" s="186">
        <v>0</v>
      </c>
      <c r="L67" s="79">
        <f t="shared" si="33"/>
        <v>0</v>
      </c>
      <c r="M67" s="79">
        <f t="shared" ref="M67:M68" si="80">C67+H67</f>
        <v>0</v>
      </c>
      <c r="N67" s="79">
        <f t="shared" ref="N67:N68" si="81">D67+I67</f>
        <v>0</v>
      </c>
      <c r="O67" s="79">
        <f t="shared" ref="O67:O68" si="82">E67+J67</f>
        <v>0</v>
      </c>
      <c r="P67" s="186">
        <v>0</v>
      </c>
      <c r="Q67" s="79">
        <f t="shared" ref="Q67:Q68" si="83">O67-N67</f>
        <v>0</v>
      </c>
    </row>
    <row r="68" spans="1:244" ht="62.25" hidden="1" customHeight="1" x14ac:dyDescent="0.2">
      <c r="A68" s="80">
        <v>41051100</v>
      </c>
      <c r="B68" s="208" t="s">
        <v>356</v>
      </c>
      <c r="C68" s="79">
        <v>0</v>
      </c>
      <c r="D68" s="79">
        <v>0</v>
      </c>
      <c r="E68" s="79">
        <v>0</v>
      </c>
      <c r="F68" s="186">
        <v>0</v>
      </c>
      <c r="G68" s="79">
        <v>0</v>
      </c>
      <c r="H68" s="187"/>
      <c r="I68" s="187"/>
      <c r="J68" s="79"/>
      <c r="K68" s="186"/>
      <c r="L68" s="79">
        <f t="shared" si="33"/>
        <v>0</v>
      </c>
      <c r="M68" s="79">
        <f t="shared" si="80"/>
        <v>0</v>
      </c>
      <c r="N68" s="79">
        <f t="shared" si="81"/>
        <v>0</v>
      </c>
      <c r="O68" s="79">
        <f t="shared" si="82"/>
        <v>0</v>
      </c>
      <c r="P68" s="186"/>
      <c r="Q68" s="79">
        <f t="shared" si="83"/>
        <v>0</v>
      </c>
    </row>
    <row r="69" spans="1:244" ht="62.25" customHeight="1" x14ac:dyDescent="0.2">
      <c r="A69" s="80">
        <v>41053900</v>
      </c>
      <c r="B69" s="208" t="s">
        <v>235</v>
      </c>
      <c r="C69" s="79">
        <v>106400</v>
      </c>
      <c r="D69" s="79">
        <v>32714</v>
      </c>
      <c r="E69" s="79">
        <v>23270.880000000001</v>
      </c>
      <c r="F69" s="186">
        <f t="shared" si="70"/>
        <v>71.134315583542218</v>
      </c>
      <c r="G69" s="79">
        <f t="shared" si="77"/>
        <v>-9443.119999999999</v>
      </c>
      <c r="H69" s="187">
        <v>0</v>
      </c>
      <c r="I69" s="187">
        <v>0</v>
      </c>
      <c r="J69" s="79">
        <v>0</v>
      </c>
      <c r="K69" s="186">
        <v>0</v>
      </c>
      <c r="L69" s="79">
        <f t="shared" si="33"/>
        <v>0</v>
      </c>
      <c r="M69" s="79">
        <f>C69+H69</f>
        <v>106400</v>
      </c>
      <c r="N69" s="79">
        <f t="shared" si="78"/>
        <v>32714</v>
      </c>
      <c r="O69" s="79">
        <f>E69+J69</f>
        <v>23270.880000000001</v>
      </c>
      <c r="P69" s="186">
        <f t="shared" si="34"/>
        <v>71.134315583542218</v>
      </c>
      <c r="Q69" s="79">
        <f t="shared" si="35"/>
        <v>-9443.119999999999</v>
      </c>
    </row>
    <row r="70" spans="1:244" ht="62.25" hidden="1" customHeight="1" x14ac:dyDescent="0.2">
      <c r="A70" s="120">
        <v>42030300</v>
      </c>
      <c r="B70" s="209" t="s">
        <v>326</v>
      </c>
      <c r="C70" s="142">
        <v>0</v>
      </c>
      <c r="D70" s="142">
        <v>0</v>
      </c>
      <c r="E70" s="142">
        <v>0</v>
      </c>
      <c r="F70" s="186">
        <v>0</v>
      </c>
      <c r="G70" s="79">
        <f t="shared" ref="G70:G71" si="84">E70-D70</f>
        <v>0</v>
      </c>
      <c r="H70" s="187">
        <v>0</v>
      </c>
      <c r="I70" s="187">
        <v>0</v>
      </c>
      <c r="J70" s="79">
        <v>0</v>
      </c>
      <c r="K70" s="186">
        <v>0</v>
      </c>
      <c r="L70" s="79">
        <f t="shared" ref="L70:L71" si="85">J70-I70</f>
        <v>0</v>
      </c>
      <c r="M70" s="79">
        <f t="shared" ref="M70:M71" si="86">C70+H70</f>
        <v>0</v>
      </c>
      <c r="N70" s="79">
        <f t="shared" ref="N70:N71" si="87">D70+I70</f>
        <v>0</v>
      </c>
      <c r="O70" s="79">
        <f t="shared" ref="O70:O71" si="88">E70+J70</f>
        <v>0</v>
      </c>
      <c r="P70" s="186" t="e">
        <f t="shared" ref="P70:P71" si="89">O70/N70*100</f>
        <v>#DIV/0!</v>
      </c>
      <c r="Q70" s="79">
        <f t="shared" ref="Q70:Q71" si="90">O70-N70</f>
        <v>0</v>
      </c>
    </row>
    <row r="71" spans="1:244" ht="81" hidden="1" customHeight="1" x14ac:dyDescent="0.2">
      <c r="A71" s="80">
        <v>41057700</v>
      </c>
      <c r="B71" s="210" t="s">
        <v>354</v>
      </c>
      <c r="C71" s="79"/>
      <c r="D71" s="79"/>
      <c r="E71" s="79"/>
      <c r="F71" s="186"/>
      <c r="G71" s="79">
        <f t="shared" si="84"/>
        <v>0</v>
      </c>
      <c r="H71" s="187">
        <v>0</v>
      </c>
      <c r="I71" s="187">
        <v>0</v>
      </c>
      <c r="J71" s="79">
        <v>0</v>
      </c>
      <c r="K71" s="186">
        <v>0</v>
      </c>
      <c r="L71" s="79">
        <f t="shared" si="85"/>
        <v>0</v>
      </c>
      <c r="M71" s="79">
        <f t="shared" si="86"/>
        <v>0</v>
      </c>
      <c r="N71" s="79">
        <f t="shared" si="87"/>
        <v>0</v>
      </c>
      <c r="O71" s="79">
        <f t="shared" si="88"/>
        <v>0</v>
      </c>
      <c r="P71" s="186" t="e">
        <f t="shared" si="89"/>
        <v>#DIV/0!</v>
      </c>
      <c r="Q71" s="79">
        <f t="shared" si="90"/>
        <v>0</v>
      </c>
    </row>
    <row r="72" spans="1:244" ht="124.5" customHeight="1" x14ac:dyDescent="0.2">
      <c r="A72" s="80">
        <v>41059300</v>
      </c>
      <c r="B72" s="210" t="s">
        <v>355</v>
      </c>
      <c r="C72" s="79">
        <v>800632.31999999995</v>
      </c>
      <c r="D72" s="79">
        <v>200158.07999999999</v>
      </c>
      <c r="E72" s="79">
        <v>233517.76</v>
      </c>
      <c r="F72" s="186">
        <f t="shared" si="70"/>
        <v>116.66666666666667</v>
      </c>
      <c r="G72" s="79">
        <f t="shared" si="77"/>
        <v>33359.680000000022</v>
      </c>
      <c r="H72" s="187">
        <v>0</v>
      </c>
      <c r="I72" s="187">
        <v>0</v>
      </c>
      <c r="J72" s="79">
        <v>0</v>
      </c>
      <c r="K72" s="186">
        <v>0</v>
      </c>
      <c r="L72" s="79">
        <f>J72-I72</f>
        <v>0</v>
      </c>
      <c r="M72" s="79">
        <f>C72+H72</f>
        <v>800632.31999999995</v>
      </c>
      <c r="N72" s="79">
        <f t="shared" si="78"/>
        <v>200158.07999999999</v>
      </c>
      <c r="O72" s="79">
        <f>E72+J72</f>
        <v>233517.76</v>
      </c>
      <c r="P72" s="186">
        <f t="shared" si="34"/>
        <v>116.66666666666667</v>
      </c>
      <c r="Q72" s="79">
        <f t="shared" ref="Q72" si="91">O72-N72</f>
        <v>33359.680000000022</v>
      </c>
    </row>
    <row r="73" spans="1:244" ht="59.25" customHeight="1" x14ac:dyDescent="0.2">
      <c r="A73" s="195">
        <v>40000000</v>
      </c>
      <c r="B73" s="211" t="s">
        <v>230</v>
      </c>
      <c r="C73" s="199">
        <f>C53+C63+C61+C52</f>
        <v>161033292.31999999</v>
      </c>
      <c r="D73" s="199">
        <f t="shared" ref="D73:E73" si="92">D53+D63+D61+D52</f>
        <v>58751532.079999998</v>
      </c>
      <c r="E73" s="199">
        <f t="shared" si="92"/>
        <v>58775448.640000001</v>
      </c>
      <c r="F73" s="200">
        <f t="shared" si="70"/>
        <v>100.040707976717</v>
      </c>
      <c r="G73" s="199">
        <f t="shared" si="77"/>
        <v>23916.560000002384</v>
      </c>
      <c r="H73" s="199">
        <f>H53+H63+H70</f>
        <v>282973</v>
      </c>
      <c r="I73" s="199">
        <f>I53+I63+I70</f>
        <v>282973</v>
      </c>
      <c r="J73" s="199">
        <f>J53+J63+J70</f>
        <v>0</v>
      </c>
      <c r="K73" s="200">
        <f>J73/I73*100</f>
        <v>0</v>
      </c>
      <c r="L73" s="199">
        <f>J73-I73</f>
        <v>-282973</v>
      </c>
      <c r="M73" s="199">
        <f>C73+H73</f>
        <v>161316265.31999999</v>
      </c>
      <c r="N73" s="199">
        <f t="shared" si="78"/>
        <v>59034505.079999998</v>
      </c>
      <c r="O73" s="199">
        <f>E73+J73</f>
        <v>58775448.640000001</v>
      </c>
      <c r="P73" s="200">
        <f t="shared" si="34"/>
        <v>99.561177925267714</v>
      </c>
      <c r="Q73" s="199">
        <f t="shared" si="35"/>
        <v>-259056.43999999762</v>
      </c>
      <c r="R73" s="42"/>
    </row>
    <row r="74" spans="1:244" ht="56.25" customHeight="1" x14ac:dyDescent="0.45">
      <c r="A74" s="212" t="s">
        <v>246</v>
      </c>
      <c r="B74" s="213"/>
      <c r="C74" s="199">
        <f>C49+C73</f>
        <v>757181892.31999993</v>
      </c>
      <c r="D74" s="199">
        <f>D49+D73</f>
        <v>196737232.07999998</v>
      </c>
      <c r="E74" s="199">
        <f>E49+E73</f>
        <v>199353645.44</v>
      </c>
      <c r="F74" s="200">
        <f t="shared" si="70"/>
        <v>101.32990249600344</v>
      </c>
      <c r="G74" s="199">
        <f t="shared" si="77"/>
        <v>2616413.3600000143</v>
      </c>
      <c r="H74" s="199">
        <f>H49+H73</f>
        <v>13088152</v>
      </c>
      <c r="I74" s="199">
        <f>I49+I73</f>
        <v>394973</v>
      </c>
      <c r="J74" s="199">
        <f>J49+J73</f>
        <v>3105969.88</v>
      </c>
      <c r="K74" s="200">
        <f>J74/I74*100</f>
        <v>786.37524083924723</v>
      </c>
      <c r="L74" s="199">
        <f t="shared" si="33"/>
        <v>2710996.88</v>
      </c>
      <c r="M74" s="199">
        <f t="shared" ref="M74:N74" si="93">C74+H74</f>
        <v>770270044.31999993</v>
      </c>
      <c r="N74" s="199">
        <f t="shared" si="93"/>
        <v>197132205.07999998</v>
      </c>
      <c r="O74" s="199">
        <f>E74+J74</f>
        <v>202459615.31999999</v>
      </c>
      <c r="P74" s="200">
        <f t="shared" si="34"/>
        <v>102.70245556165622</v>
      </c>
      <c r="Q74" s="199">
        <f t="shared" si="35"/>
        <v>5327410.2400000095</v>
      </c>
    </row>
    <row r="75" spans="1:244" ht="36" customHeight="1" x14ac:dyDescent="0.2">
      <c r="A75" s="92" t="s">
        <v>247</v>
      </c>
      <c r="B75" s="93"/>
      <c r="C75" s="93"/>
      <c r="D75" s="93"/>
      <c r="E75" s="93"/>
      <c r="F75" s="93"/>
      <c r="G75" s="93"/>
      <c r="H75" s="93"/>
      <c r="I75" s="93"/>
      <c r="J75" s="93"/>
      <c r="K75" s="93"/>
      <c r="L75" s="93"/>
      <c r="M75" s="93"/>
      <c r="N75" s="93"/>
      <c r="O75" s="93"/>
      <c r="P75" s="93"/>
      <c r="Q75" s="94"/>
    </row>
    <row r="76" spans="1:244" s="10" customFormat="1" ht="37.5" customHeight="1" x14ac:dyDescent="0.3">
      <c r="A76" s="101" t="s">
        <v>2</v>
      </c>
      <c r="B76" s="102" t="s">
        <v>20</v>
      </c>
      <c r="C76" s="103" t="s">
        <v>183</v>
      </c>
      <c r="D76" s="104"/>
      <c r="E76" s="105"/>
      <c r="F76" s="105"/>
      <c r="G76" s="106"/>
      <c r="H76" s="103" t="s">
        <v>184</v>
      </c>
      <c r="I76" s="104"/>
      <c r="J76" s="107"/>
      <c r="K76" s="107"/>
      <c r="L76" s="108"/>
      <c r="M76" s="109" t="s">
        <v>185</v>
      </c>
      <c r="N76" s="110"/>
      <c r="O76" s="111"/>
      <c r="P76" s="111"/>
      <c r="Q76" s="112"/>
      <c r="R76" s="30"/>
      <c r="S76" s="30"/>
    </row>
    <row r="77" spans="1:244" s="10" customFormat="1" ht="192.75" customHeight="1" x14ac:dyDescent="0.3">
      <c r="A77" s="113"/>
      <c r="B77" s="114"/>
      <c r="C77" s="22" t="s">
        <v>364</v>
      </c>
      <c r="D77" s="22" t="s">
        <v>366</v>
      </c>
      <c r="E77" s="22" t="s">
        <v>365</v>
      </c>
      <c r="F77" s="115" t="s">
        <v>367</v>
      </c>
      <c r="G77" s="116" t="s">
        <v>368</v>
      </c>
      <c r="H77" s="22" t="s">
        <v>364</v>
      </c>
      <c r="I77" s="22" t="s">
        <v>366</v>
      </c>
      <c r="J77" s="22" t="s">
        <v>365</v>
      </c>
      <c r="K77" s="115" t="s">
        <v>369</v>
      </c>
      <c r="L77" s="116" t="s">
        <v>368</v>
      </c>
      <c r="M77" s="22" t="s">
        <v>364</v>
      </c>
      <c r="N77" s="22" t="s">
        <v>366</v>
      </c>
      <c r="O77" s="22" t="s">
        <v>370</v>
      </c>
      <c r="P77" s="115" t="s">
        <v>369</v>
      </c>
      <c r="Q77" s="116" t="s">
        <v>368</v>
      </c>
      <c r="R77" s="30"/>
      <c r="S77" s="30"/>
    </row>
    <row r="78" spans="1:244" s="12" customFormat="1" ht="25.5" customHeight="1" x14ac:dyDescent="0.3">
      <c r="A78" s="117" t="s">
        <v>28</v>
      </c>
      <c r="B78" s="118" t="s">
        <v>7</v>
      </c>
      <c r="C78" s="64">
        <f>SUM(C79:C82)</f>
        <v>132158264</v>
      </c>
      <c r="D78" s="64">
        <f>SUM(D79:D82)</f>
        <v>37040838</v>
      </c>
      <c r="E78" s="64">
        <f>SUM(E79:E82)</f>
        <v>29324279.810000002</v>
      </c>
      <c r="F78" s="65">
        <f>SUM(E78/D78*100)</f>
        <v>79.167430850241573</v>
      </c>
      <c r="G78" s="64">
        <f>SUM(E78-D78)</f>
        <v>-7716558.1899999976</v>
      </c>
      <c r="H78" s="64">
        <f>SUM(H79:H82)</f>
        <v>0</v>
      </c>
      <c r="I78" s="64">
        <f>SUM(I79:I82)</f>
        <v>0</v>
      </c>
      <c r="J78" s="64">
        <f>SUM(J79:J82)</f>
        <v>0</v>
      </c>
      <c r="K78" s="66">
        <v>0</v>
      </c>
      <c r="L78" s="64">
        <f>SUM(J78-I78)</f>
        <v>0</v>
      </c>
      <c r="M78" s="64">
        <f>SUM(C78+H78)</f>
        <v>132158264</v>
      </c>
      <c r="N78" s="64">
        <f>SUM(D78+I78)</f>
        <v>37040838</v>
      </c>
      <c r="O78" s="64">
        <f>SUM(E78+J78)</f>
        <v>29324279.810000002</v>
      </c>
      <c r="P78" s="67">
        <f>SUM(O78/N78*100)</f>
        <v>79.167430850241573</v>
      </c>
      <c r="Q78" s="64">
        <f>SUM(O78-N78)</f>
        <v>-7716558.1899999976</v>
      </c>
      <c r="R78" s="43"/>
      <c r="S78" s="43"/>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row>
    <row r="79" spans="1:244" s="12" customFormat="1" ht="87" customHeight="1" x14ac:dyDescent="0.3">
      <c r="A79" s="54" t="s">
        <v>91</v>
      </c>
      <c r="B79" s="62" t="s">
        <v>92</v>
      </c>
      <c r="C79" s="68">
        <v>66971841</v>
      </c>
      <c r="D79" s="68">
        <v>17126123</v>
      </c>
      <c r="E79" s="68">
        <v>14160138.630000001</v>
      </c>
      <c r="F79" s="69">
        <f t="shared" ref="F79:F152" si="94">SUM(E79/D79*100)</f>
        <v>82.681518928714922</v>
      </c>
      <c r="G79" s="68">
        <f t="shared" ref="G79:G152" si="95">SUM(E79-D79)</f>
        <v>-2965984.3699999992</v>
      </c>
      <c r="H79" s="68"/>
      <c r="I79" s="68"/>
      <c r="J79" s="68"/>
      <c r="K79" s="70"/>
      <c r="L79" s="68"/>
      <c r="M79" s="68">
        <f t="shared" ref="M79:M152" si="96">SUM(C79+H79)</f>
        <v>66971841</v>
      </c>
      <c r="N79" s="68">
        <f t="shared" ref="N79:N152" si="97">SUM(D79+I79)</f>
        <v>17126123</v>
      </c>
      <c r="O79" s="68">
        <f t="shared" ref="O79:O152" si="98">SUM(E79+J79)</f>
        <v>14160138.630000001</v>
      </c>
      <c r="P79" s="71">
        <f t="shared" ref="P79:P152" si="99">SUM(O79/N79*100)</f>
        <v>82.681518928714922</v>
      </c>
      <c r="Q79" s="68">
        <f t="shared" ref="Q79:Q152" si="100">SUM(O79-N79)</f>
        <v>-2965984.3699999992</v>
      </c>
      <c r="R79" s="43"/>
      <c r="S79" s="43"/>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row>
    <row r="80" spans="1:244" s="12" customFormat="1" ht="64.5" customHeight="1" x14ac:dyDescent="0.3">
      <c r="A80" s="54" t="s">
        <v>94</v>
      </c>
      <c r="B80" s="62" t="s">
        <v>93</v>
      </c>
      <c r="C80" s="68">
        <v>62656663</v>
      </c>
      <c r="D80" s="68">
        <v>19211275</v>
      </c>
      <c r="E80" s="68">
        <v>14742247.289999999</v>
      </c>
      <c r="F80" s="69">
        <f t="shared" si="94"/>
        <v>76.737474686089286</v>
      </c>
      <c r="G80" s="68">
        <f t="shared" si="95"/>
        <v>-4469027.7100000009</v>
      </c>
      <c r="H80" s="68"/>
      <c r="I80" s="68"/>
      <c r="J80" s="68"/>
      <c r="K80" s="70"/>
      <c r="L80" s="68"/>
      <c r="M80" s="68">
        <f t="shared" si="96"/>
        <v>62656663</v>
      </c>
      <c r="N80" s="68">
        <f t="shared" si="97"/>
        <v>19211275</v>
      </c>
      <c r="O80" s="68">
        <f t="shared" si="98"/>
        <v>14742247.289999999</v>
      </c>
      <c r="P80" s="71">
        <f t="shared" si="99"/>
        <v>76.737474686089286</v>
      </c>
      <c r="Q80" s="68">
        <f t="shared" si="100"/>
        <v>-4469027.7100000009</v>
      </c>
      <c r="R80" s="43"/>
      <c r="S80" s="43"/>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row>
    <row r="81" spans="1:244" s="12" customFormat="1" ht="33.75" customHeight="1" x14ac:dyDescent="0.3">
      <c r="A81" s="54" t="s">
        <v>90</v>
      </c>
      <c r="B81" s="62" t="s">
        <v>95</v>
      </c>
      <c r="C81" s="68">
        <v>2529760</v>
      </c>
      <c r="D81" s="68">
        <v>703440</v>
      </c>
      <c r="E81" s="68">
        <v>421893.89</v>
      </c>
      <c r="F81" s="69">
        <f t="shared" si="94"/>
        <v>59.975817411577395</v>
      </c>
      <c r="G81" s="68">
        <f t="shared" si="95"/>
        <v>-281546.11</v>
      </c>
      <c r="H81" s="68"/>
      <c r="I81" s="68"/>
      <c r="J81" s="68"/>
      <c r="K81" s="70"/>
      <c r="L81" s="68"/>
      <c r="M81" s="68">
        <f t="shared" si="96"/>
        <v>2529760</v>
      </c>
      <c r="N81" s="68">
        <f t="shared" si="97"/>
        <v>703440</v>
      </c>
      <c r="O81" s="68">
        <f t="shared" si="98"/>
        <v>421893.89</v>
      </c>
      <c r="P81" s="71">
        <f t="shared" si="99"/>
        <v>59.975817411577395</v>
      </c>
      <c r="Q81" s="68">
        <f t="shared" si="100"/>
        <v>-281546.11</v>
      </c>
      <c r="R81" s="43"/>
      <c r="S81" s="43"/>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row>
    <row r="82" spans="1:244" s="12" customFormat="1" ht="30.75" hidden="1" customHeight="1" x14ac:dyDescent="0.3">
      <c r="A82" s="54"/>
      <c r="B82" s="62"/>
      <c r="C82" s="68"/>
      <c r="D82" s="68"/>
      <c r="E82" s="68"/>
      <c r="F82" s="69" t="e">
        <f t="shared" si="94"/>
        <v>#DIV/0!</v>
      </c>
      <c r="G82" s="68">
        <f t="shared" si="95"/>
        <v>0</v>
      </c>
      <c r="H82" s="68">
        <v>0</v>
      </c>
      <c r="I82" s="68">
        <v>0</v>
      </c>
      <c r="J82" s="68">
        <v>0</v>
      </c>
      <c r="K82" s="66" t="e">
        <f t="shared" ref="K82" si="101">SUM(J82/I82*100)</f>
        <v>#DIV/0!</v>
      </c>
      <c r="L82" s="68">
        <f t="shared" ref="L82:L109" si="102">SUM(J82-I82)</f>
        <v>0</v>
      </c>
      <c r="M82" s="68">
        <f t="shared" si="96"/>
        <v>0</v>
      </c>
      <c r="N82" s="68">
        <f t="shared" si="97"/>
        <v>0</v>
      </c>
      <c r="O82" s="68">
        <f t="shared" si="98"/>
        <v>0</v>
      </c>
      <c r="P82" s="71" t="e">
        <f t="shared" si="99"/>
        <v>#DIV/0!</v>
      </c>
      <c r="Q82" s="68">
        <f t="shared" si="100"/>
        <v>0</v>
      </c>
      <c r="R82" s="43"/>
      <c r="S82" s="43"/>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row>
    <row r="83" spans="1:244" s="20" customFormat="1" ht="33" customHeight="1" x14ac:dyDescent="0.3">
      <c r="A83" s="117" t="s">
        <v>29</v>
      </c>
      <c r="B83" s="119" t="s">
        <v>8</v>
      </c>
      <c r="C83" s="64">
        <f>SUM(C84+C85+C86+C88+C89+C91+C94+C97+C98+C99+C100+C101)</f>
        <v>387310824.13</v>
      </c>
      <c r="D83" s="64">
        <f t="shared" ref="D83:E83" si="103">SUM(D84+D85+D86+D88+D89+D91+D94+D97+D98+D99+D100+D101)</f>
        <v>127703066.13</v>
      </c>
      <c r="E83" s="64">
        <f t="shared" si="103"/>
        <v>115045154.67999999</v>
      </c>
      <c r="F83" s="65">
        <f t="shared" si="94"/>
        <v>90.088012893038595</v>
      </c>
      <c r="G83" s="64">
        <f t="shared" si="95"/>
        <v>-12657911.450000003</v>
      </c>
      <c r="H83" s="64">
        <f>SUM(H84+H85+H89+H99)</f>
        <v>15227561</v>
      </c>
      <c r="I83" s="64">
        <f t="shared" ref="I83:J83" si="104">SUM(I84+I85+I89+I99)</f>
        <v>9427561</v>
      </c>
      <c r="J83" s="64">
        <f t="shared" si="104"/>
        <v>1562422.68</v>
      </c>
      <c r="K83" s="66">
        <f t="shared" ref="K83:K144" si="105">SUM(J83/I83*100)</f>
        <v>16.572925701567986</v>
      </c>
      <c r="L83" s="64">
        <f t="shared" si="102"/>
        <v>-7865138.3200000003</v>
      </c>
      <c r="M83" s="64">
        <f t="shared" si="96"/>
        <v>402538385.13</v>
      </c>
      <c r="N83" s="64">
        <f t="shared" si="97"/>
        <v>137130627.13</v>
      </c>
      <c r="O83" s="64">
        <f t="shared" si="98"/>
        <v>116607577.36</v>
      </c>
      <c r="P83" s="67">
        <f t="shared" si="99"/>
        <v>85.033941578532918</v>
      </c>
      <c r="Q83" s="64">
        <f t="shared" si="100"/>
        <v>-20523049.769999996</v>
      </c>
      <c r="R83" s="44"/>
      <c r="S83" s="44"/>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row>
    <row r="84" spans="1:244" s="14" customFormat="1" ht="31.5" customHeight="1" x14ac:dyDescent="0.3">
      <c r="A84" s="55" t="s">
        <v>30</v>
      </c>
      <c r="B84" s="82" t="s">
        <v>96</v>
      </c>
      <c r="C84" s="72">
        <v>124090570</v>
      </c>
      <c r="D84" s="72">
        <v>34828748</v>
      </c>
      <c r="E84" s="72">
        <v>31107648.780000001</v>
      </c>
      <c r="F84" s="73">
        <f t="shared" si="94"/>
        <v>89.316012105861518</v>
      </c>
      <c r="G84" s="72">
        <f t="shared" si="95"/>
        <v>-3721099.2199999988</v>
      </c>
      <c r="H84" s="72">
        <v>3717540</v>
      </c>
      <c r="I84" s="72">
        <v>3717540</v>
      </c>
      <c r="J84" s="72">
        <v>527986.34</v>
      </c>
      <c r="K84" s="74">
        <f t="shared" si="105"/>
        <v>14.20257320701324</v>
      </c>
      <c r="L84" s="72">
        <f t="shared" si="102"/>
        <v>-3189553.66</v>
      </c>
      <c r="M84" s="72">
        <f t="shared" si="96"/>
        <v>127808110</v>
      </c>
      <c r="N84" s="72">
        <f t="shared" si="97"/>
        <v>38546288</v>
      </c>
      <c r="O84" s="72">
        <f t="shared" si="98"/>
        <v>31635635.120000001</v>
      </c>
      <c r="P84" s="75">
        <f t="shared" si="99"/>
        <v>82.071807069982981</v>
      </c>
      <c r="Q84" s="72">
        <f t="shared" si="100"/>
        <v>-6910652.879999999</v>
      </c>
      <c r="R84" s="15"/>
      <c r="S84" s="15"/>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row>
    <row r="85" spans="1:244" s="14" customFormat="1" ht="42" customHeight="1" x14ac:dyDescent="0.3">
      <c r="A85" s="55" t="s">
        <v>31</v>
      </c>
      <c r="B85" s="120" t="s">
        <v>275</v>
      </c>
      <c r="C85" s="121">
        <v>79161018.129999995</v>
      </c>
      <c r="D85" s="121">
        <v>27644991.129999999</v>
      </c>
      <c r="E85" s="121">
        <v>22691038.77</v>
      </c>
      <c r="F85" s="73">
        <f t="shared" si="94"/>
        <v>82.080108701413067</v>
      </c>
      <c r="G85" s="72">
        <f t="shared" si="95"/>
        <v>-4953952.3599999994</v>
      </c>
      <c r="H85" s="72">
        <v>4510151</v>
      </c>
      <c r="I85" s="72">
        <v>4510151</v>
      </c>
      <c r="J85" s="72">
        <v>773551.84</v>
      </c>
      <c r="K85" s="74">
        <f t="shared" si="105"/>
        <v>17.151351251876047</v>
      </c>
      <c r="L85" s="72">
        <f t="shared" si="102"/>
        <v>-3736599.16</v>
      </c>
      <c r="M85" s="72">
        <f t="shared" si="96"/>
        <v>83671169.129999995</v>
      </c>
      <c r="N85" s="72">
        <f t="shared" si="97"/>
        <v>32155142.129999999</v>
      </c>
      <c r="O85" s="72">
        <f t="shared" si="98"/>
        <v>23464590.609999999</v>
      </c>
      <c r="P85" s="75">
        <f t="shared" si="99"/>
        <v>72.973058290754949</v>
      </c>
      <c r="Q85" s="72">
        <f t="shared" si="100"/>
        <v>-8690551.5199999996</v>
      </c>
      <c r="R85" s="15"/>
      <c r="S85" s="15"/>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row>
    <row r="86" spans="1:244" s="14" customFormat="1" ht="53.25" customHeight="1" x14ac:dyDescent="0.3">
      <c r="A86" s="55" t="s">
        <v>274</v>
      </c>
      <c r="B86" s="120" t="s">
        <v>276</v>
      </c>
      <c r="C86" s="121">
        <v>130236600</v>
      </c>
      <c r="D86" s="121">
        <v>44697300</v>
      </c>
      <c r="E86" s="121">
        <v>44696689.140000001</v>
      </c>
      <c r="F86" s="73">
        <f t="shared" si="94"/>
        <v>99.998633340268867</v>
      </c>
      <c r="G86" s="72">
        <f t="shared" si="95"/>
        <v>-610.85999999940395</v>
      </c>
      <c r="H86" s="72"/>
      <c r="I86" s="72"/>
      <c r="J86" s="72"/>
      <c r="K86" s="74"/>
      <c r="L86" s="72"/>
      <c r="M86" s="72">
        <f t="shared" si="96"/>
        <v>130236600</v>
      </c>
      <c r="N86" s="72">
        <f t="shared" si="97"/>
        <v>44697300</v>
      </c>
      <c r="O86" s="72">
        <f t="shared" si="98"/>
        <v>44696689.140000001</v>
      </c>
      <c r="P86" s="75">
        <f t="shared" si="99"/>
        <v>99.998633340268867</v>
      </c>
      <c r="Q86" s="72">
        <f t="shared" si="100"/>
        <v>-610.85999999940395</v>
      </c>
      <c r="R86" s="15"/>
      <c r="S86" s="15"/>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c r="HS86" s="13"/>
      <c r="HT86" s="13"/>
      <c r="HU86" s="13"/>
      <c r="HV86" s="13"/>
      <c r="HW86" s="13"/>
      <c r="HX86" s="13"/>
      <c r="HY86" s="13"/>
      <c r="HZ86" s="13"/>
      <c r="IA86" s="13"/>
      <c r="IB86" s="13"/>
      <c r="IC86" s="13"/>
      <c r="ID86" s="13"/>
      <c r="IE86" s="13"/>
      <c r="IF86" s="13"/>
      <c r="IG86" s="13"/>
      <c r="IH86" s="13"/>
      <c r="II86" s="13"/>
      <c r="IJ86" s="13"/>
    </row>
    <row r="87" spans="1:244" s="14" customFormat="1" ht="172.5" hidden="1" customHeight="1" x14ac:dyDescent="0.3">
      <c r="A87" s="55" t="s">
        <v>277</v>
      </c>
      <c r="B87" s="82" t="s">
        <v>278</v>
      </c>
      <c r="C87" s="121">
        <v>0</v>
      </c>
      <c r="D87" s="121">
        <v>0</v>
      </c>
      <c r="E87" s="121">
        <v>0</v>
      </c>
      <c r="F87" s="73">
        <v>0</v>
      </c>
      <c r="G87" s="72">
        <f t="shared" si="95"/>
        <v>0</v>
      </c>
      <c r="H87" s="72">
        <v>0</v>
      </c>
      <c r="I87" s="72">
        <v>0</v>
      </c>
      <c r="J87" s="72">
        <v>0</v>
      </c>
      <c r="K87" s="74">
        <v>0</v>
      </c>
      <c r="L87" s="72">
        <f t="shared" si="102"/>
        <v>0</v>
      </c>
      <c r="M87" s="72">
        <f t="shared" si="96"/>
        <v>0</v>
      </c>
      <c r="N87" s="72">
        <f t="shared" si="97"/>
        <v>0</v>
      </c>
      <c r="O87" s="72">
        <f t="shared" si="98"/>
        <v>0</v>
      </c>
      <c r="P87" s="75">
        <v>0</v>
      </c>
      <c r="Q87" s="72">
        <f t="shared" si="100"/>
        <v>0</v>
      </c>
      <c r="R87" s="15"/>
      <c r="S87" s="15"/>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c r="HS87" s="13"/>
      <c r="HT87" s="13"/>
      <c r="HU87" s="13"/>
      <c r="HV87" s="13"/>
      <c r="HW87" s="13"/>
      <c r="HX87" s="13"/>
      <c r="HY87" s="13"/>
      <c r="HZ87" s="13"/>
      <c r="IA87" s="13"/>
      <c r="IB87" s="13"/>
      <c r="IC87" s="13"/>
      <c r="ID87" s="13"/>
      <c r="IE87" s="13"/>
      <c r="IF87" s="13"/>
      <c r="IG87" s="13"/>
      <c r="IH87" s="13"/>
      <c r="II87" s="13"/>
      <c r="IJ87" s="13"/>
    </row>
    <row r="88" spans="1:244" s="14" customFormat="1" ht="66.75" customHeight="1" x14ac:dyDescent="0.3">
      <c r="A88" s="55" t="s">
        <v>280</v>
      </c>
      <c r="B88" s="82" t="s">
        <v>279</v>
      </c>
      <c r="C88" s="121">
        <v>9856229</v>
      </c>
      <c r="D88" s="121">
        <v>2866080</v>
      </c>
      <c r="E88" s="121">
        <v>2735361.5</v>
      </c>
      <c r="F88" s="73">
        <f t="shared" si="94"/>
        <v>95.439118935968295</v>
      </c>
      <c r="G88" s="72">
        <f t="shared" si="95"/>
        <v>-130718.5</v>
      </c>
      <c r="H88" s="72"/>
      <c r="I88" s="72"/>
      <c r="J88" s="72"/>
      <c r="K88" s="74"/>
      <c r="L88" s="72"/>
      <c r="M88" s="72">
        <f t="shared" si="96"/>
        <v>9856229</v>
      </c>
      <c r="N88" s="72">
        <f t="shared" si="97"/>
        <v>2866080</v>
      </c>
      <c r="O88" s="72">
        <f t="shared" si="98"/>
        <v>2735361.5</v>
      </c>
      <c r="P88" s="75">
        <f t="shared" si="99"/>
        <v>95.439118935968295</v>
      </c>
      <c r="Q88" s="72">
        <f t="shared" si="100"/>
        <v>-130718.5</v>
      </c>
      <c r="R88" s="15"/>
      <c r="S88" s="15"/>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c r="HS88" s="13"/>
      <c r="HT88" s="13"/>
      <c r="HU88" s="13"/>
      <c r="HV88" s="13"/>
      <c r="HW88" s="13"/>
      <c r="HX88" s="13"/>
      <c r="HY88" s="13"/>
      <c r="HZ88" s="13"/>
      <c r="IA88" s="13"/>
      <c r="IB88" s="13"/>
      <c r="IC88" s="13"/>
      <c r="ID88" s="13"/>
      <c r="IE88" s="13"/>
      <c r="IF88" s="13"/>
      <c r="IG88" s="13"/>
      <c r="IH88" s="13"/>
      <c r="II88" s="13"/>
      <c r="IJ88" s="13"/>
    </row>
    <row r="89" spans="1:244" s="14" customFormat="1" ht="42" customHeight="1" x14ac:dyDescent="0.3">
      <c r="A89" s="55" t="s">
        <v>281</v>
      </c>
      <c r="B89" s="120" t="s">
        <v>282</v>
      </c>
      <c r="C89" s="121">
        <v>14467005</v>
      </c>
      <c r="D89" s="121">
        <v>3459196</v>
      </c>
      <c r="E89" s="121">
        <v>3199956.62</v>
      </c>
      <c r="F89" s="73">
        <f t="shared" si="94"/>
        <v>92.505790941016357</v>
      </c>
      <c r="G89" s="72">
        <f t="shared" si="95"/>
        <v>-259239.37999999989</v>
      </c>
      <c r="H89" s="72">
        <v>999870</v>
      </c>
      <c r="I89" s="72">
        <v>999870</v>
      </c>
      <c r="J89" s="72">
        <v>260884.5</v>
      </c>
      <c r="K89" s="74">
        <f t="shared" si="105"/>
        <v>26.091841939452127</v>
      </c>
      <c r="L89" s="72">
        <f t="shared" si="102"/>
        <v>-738985.5</v>
      </c>
      <c r="M89" s="72">
        <f t="shared" si="96"/>
        <v>15466875</v>
      </c>
      <c r="N89" s="72">
        <f t="shared" si="97"/>
        <v>4459066</v>
      </c>
      <c r="O89" s="72">
        <f t="shared" si="98"/>
        <v>3460841.12</v>
      </c>
      <c r="P89" s="75">
        <f t="shared" si="99"/>
        <v>77.613588137067268</v>
      </c>
      <c r="Q89" s="72">
        <f t="shared" si="100"/>
        <v>-998224.87999999989</v>
      </c>
      <c r="R89" s="15"/>
      <c r="S89" s="15"/>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c r="HS89" s="13"/>
      <c r="HT89" s="13"/>
      <c r="HU89" s="13"/>
      <c r="HV89" s="13"/>
      <c r="HW89" s="13"/>
      <c r="HX89" s="13"/>
      <c r="HY89" s="13"/>
      <c r="HZ89" s="13"/>
      <c r="IA89" s="13"/>
      <c r="IB89" s="13"/>
      <c r="IC89" s="13"/>
      <c r="ID89" s="13"/>
      <c r="IE89" s="13"/>
      <c r="IF89" s="13"/>
      <c r="IG89" s="13"/>
      <c r="IH89" s="13"/>
      <c r="II89" s="13"/>
      <c r="IJ89" s="13"/>
    </row>
    <row r="90" spans="1:244" s="7" customFormat="1" ht="42.75" hidden="1" customHeight="1" x14ac:dyDescent="0.3">
      <c r="A90" s="56"/>
      <c r="B90" s="62"/>
      <c r="C90" s="83"/>
      <c r="D90" s="83"/>
      <c r="E90" s="83"/>
      <c r="F90" s="69" t="e">
        <f t="shared" si="94"/>
        <v>#DIV/0!</v>
      </c>
      <c r="G90" s="68">
        <f t="shared" si="95"/>
        <v>0</v>
      </c>
      <c r="H90" s="68"/>
      <c r="I90" s="68"/>
      <c r="J90" s="68"/>
      <c r="K90" s="74" t="e">
        <f t="shared" si="105"/>
        <v>#DIV/0!</v>
      </c>
      <c r="L90" s="68">
        <f t="shared" si="102"/>
        <v>0</v>
      </c>
      <c r="M90" s="68">
        <f t="shared" si="96"/>
        <v>0</v>
      </c>
      <c r="N90" s="68">
        <f t="shared" si="97"/>
        <v>0</v>
      </c>
      <c r="O90" s="68">
        <f t="shared" si="98"/>
        <v>0</v>
      </c>
      <c r="P90" s="71" t="e">
        <f t="shared" si="99"/>
        <v>#DIV/0!</v>
      </c>
      <c r="Q90" s="68">
        <f t="shared" si="100"/>
        <v>0</v>
      </c>
      <c r="R90" s="15"/>
      <c r="S90" s="15"/>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row>
    <row r="91" spans="1:244" s="14" customFormat="1" ht="46.5" customHeight="1" x14ac:dyDescent="0.3">
      <c r="A91" s="117" t="s">
        <v>283</v>
      </c>
      <c r="B91" s="122" t="s">
        <v>99</v>
      </c>
      <c r="C91" s="121">
        <f>SUM(C92:C93)</f>
        <v>653670</v>
      </c>
      <c r="D91" s="121">
        <f>SUM(D92:D93)</f>
        <v>331990</v>
      </c>
      <c r="E91" s="121">
        <f>SUM(E92:E93)</f>
        <v>237653</v>
      </c>
      <c r="F91" s="73">
        <f t="shared" si="94"/>
        <v>71.58438507183952</v>
      </c>
      <c r="G91" s="72">
        <f t="shared" si="95"/>
        <v>-94337</v>
      </c>
      <c r="H91" s="72"/>
      <c r="I91" s="72"/>
      <c r="J91" s="72"/>
      <c r="K91" s="74"/>
      <c r="L91" s="72"/>
      <c r="M91" s="72">
        <f t="shared" si="96"/>
        <v>653670</v>
      </c>
      <c r="N91" s="72">
        <f t="shared" si="97"/>
        <v>331990</v>
      </c>
      <c r="O91" s="72">
        <f t="shared" si="98"/>
        <v>237653</v>
      </c>
      <c r="P91" s="75">
        <f t="shared" si="99"/>
        <v>71.58438507183952</v>
      </c>
      <c r="Q91" s="72">
        <f t="shared" si="100"/>
        <v>-94337</v>
      </c>
      <c r="R91" s="15"/>
      <c r="S91" s="15"/>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c r="HT91" s="13"/>
      <c r="HU91" s="13"/>
      <c r="HV91" s="13"/>
      <c r="HW91" s="13"/>
      <c r="HX91" s="13"/>
      <c r="HY91" s="13"/>
      <c r="HZ91" s="13"/>
      <c r="IA91" s="13"/>
      <c r="IB91" s="13"/>
      <c r="IC91" s="13"/>
      <c r="ID91" s="13"/>
      <c r="IE91" s="13"/>
      <c r="IF91" s="13"/>
      <c r="IG91" s="13"/>
      <c r="IH91" s="13"/>
      <c r="II91" s="13"/>
      <c r="IJ91" s="13"/>
    </row>
    <row r="92" spans="1:244" s="14" customFormat="1" ht="30" hidden="1" customHeight="1" x14ac:dyDescent="0.3">
      <c r="A92" s="56" t="s">
        <v>284</v>
      </c>
      <c r="B92" s="62" t="s">
        <v>101</v>
      </c>
      <c r="C92" s="83">
        <v>0</v>
      </c>
      <c r="D92" s="83">
        <v>0</v>
      </c>
      <c r="E92" s="83">
        <v>0</v>
      </c>
      <c r="F92" s="69">
        <v>0</v>
      </c>
      <c r="G92" s="68">
        <f t="shared" si="95"/>
        <v>0</v>
      </c>
      <c r="H92" s="68"/>
      <c r="I92" s="68"/>
      <c r="J92" s="68"/>
      <c r="K92" s="74"/>
      <c r="L92" s="68"/>
      <c r="M92" s="68">
        <f t="shared" si="96"/>
        <v>0</v>
      </c>
      <c r="N92" s="68">
        <f t="shared" si="97"/>
        <v>0</v>
      </c>
      <c r="O92" s="68">
        <f t="shared" si="98"/>
        <v>0</v>
      </c>
      <c r="P92" s="71" t="e">
        <f t="shared" si="99"/>
        <v>#DIV/0!</v>
      </c>
      <c r="Q92" s="68">
        <f t="shared" si="100"/>
        <v>0</v>
      </c>
      <c r="R92" s="15"/>
      <c r="S92" s="15"/>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c r="HT92" s="13"/>
      <c r="HU92" s="13"/>
      <c r="HV92" s="13"/>
      <c r="HW92" s="13"/>
      <c r="HX92" s="13"/>
      <c r="HY92" s="13"/>
      <c r="HZ92" s="13"/>
      <c r="IA92" s="13"/>
      <c r="IB92" s="13"/>
      <c r="IC92" s="13"/>
      <c r="ID92" s="13"/>
      <c r="IE92" s="13"/>
      <c r="IF92" s="13"/>
      <c r="IG92" s="13"/>
      <c r="IH92" s="13"/>
      <c r="II92" s="13"/>
      <c r="IJ92" s="13"/>
    </row>
    <row r="93" spans="1:244" s="14" customFormat="1" ht="26.25" customHeight="1" x14ac:dyDescent="0.3">
      <c r="A93" s="56" t="s">
        <v>285</v>
      </c>
      <c r="B93" s="123" t="s">
        <v>100</v>
      </c>
      <c r="C93" s="83">
        <v>653670</v>
      </c>
      <c r="D93" s="83">
        <v>331990</v>
      </c>
      <c r="E93" s="83">
        <v>237653</v>
      </c>
      <c r="F93" s="69">
        <f t="shared" si="94"/>
        <v>71.58438507183952</v>
      </c>
      <c r="G93" s="68">
        <f t="shared" si="95"/>
        <v>-94337</v>
      </c>
      <c r="H93" s="68"/>
      <c r="I93" s="68"/>
      <c r="J93" s="68"/>
      <c r="K93" s="74"/>
      <c r="L93" s="68"/>
      <c r="M93" s="68">
        <f t="shared" si="96"/>
        <v>653670</v>
      </c>
      <c r="N93" s="68">
        <f t="shared" si="97"/>
        <v>331990</v>
      </c>
      <c r="O93" s="68">
        <f t="shared" si="98"/>
        <v>237653</v>
      </c>
      <c r="P93" s="71">
        <v>0</v>
      </c>
      <c r="Q93" s="68">
        <f t="shared" si="100"/>
        <v>-94337</v>
      </c>
      <c r="R93" s="15"/>
      <c r="S93" s="15"/>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c r="HT93" s="13"/>
      <c r="HU93" s="13"/>
      <c r="HV93" s="13"/>
      <c r="HW93" s="13"/>
      <c r="HX93" s="13"/>
      <c r="HY93" s="13"/>
      <c r="HZ93" s="13"/>
      <c r="IA93" s="13"/>
      <c r="IB93" s="13"/>
      <c r="IC93" s="13"/>
      <c r="ID93" s="13"/>
      <c r="IE93" s="13"/>
      <c r="IF93" s="13"/>
      <c r="IG93" s="13"/>
      <c r="IH93" s="13"/>
      <c r="II93" s="13"/>
      <c r="IJ93" s="13"/>
    </row>
    <row r="94" spans="1:244" s="14" customFormat="1" ht="40.5" customHeight="1" x14ac:dyDescent="0.3">
      <c r="A94" s="117" t="s">
        <v>97</v>
      </c>
      <c r="B94" s="122" t="s">
        <v>286</v>
      </c>
      <c r="C94" s="121">
        <f>SUM(C95:C96)</f>
        <v>4380754</v>
      </c>
      <c r="D94" s="121">
        <f>SUM(D95:D96)</f>
        <v>1583418</v>
      </c>
      <c r="E94" s="121">
        <f>SUM(E95:E96)</f>
        <v>1506579.21</v>
      </c>
      <c r="F94" s="73">
        <f t="shared" si="94"/>
        <v>95.147283282115012</v>
      </c>
      <c r="G94" s="72">
        <f t="shared" si="95"/>
        <v>-76838.790000000037</v>
      </c>
      <c r="H94" s="72"/>
      <c r="I94" s="72"/>
      <c r="J94" s="72"/>
      <c r="K94" s="74"/>
      <c r="L94" s="72"/>
      <c r="M94" s="72">
        <f t="shared" si="96"/>
        <v>4380754</v>
      </c>
      <c r="N94" s="72">
        <f t="shared" si="97"/>
        <v>1583418</v>
      </c>
      <c r="O94" s="72">
        <f t="shared" si="98"/>
        <v>1506579.21</v>
      </c>
      <c r="P94" s="75">
        <f t="shared" si="99"/>
        <v>95.147283282115012</v>
      </c>
      <c r="Q94" s="72">
        <f t="shared" si="100"/>
        <v>-76838.790000000037</v>
      </c>
      <c r="R94" s="15"/>
      <c r="S94" s="15"/>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c r="HT94" s="13"/>
      <c r="HU94" s="13"/>
      <c r="HV94" s="13"/>
      <c r="HW94" s="13"/>
      <c r="HX94" s="13"/>
      <c r="HY94" s="13"/>
      <c r="HZ94" s="13"/>
      <c r="IA94" s="13"/>
      <c r="IB94" s="13"/>
      <c r="IC94" s="13"/>
      <c r="ID94" s="13"/>
      <c r="IE94" s="13"/>
      <c r="IF94" s="13"/>
      <c r="IG94" s="13"/>
      <c r="IH94" s="13"/>
      <c r="II94" s="13"/>
      <c r="IJ94" s="13"/>
    </row>
    <row r="95" spans="1:244" s="14" customFormat="1" ht="51" customHeight="1" x14ac:dyDescent="0.3">
      <c r="A95" s="56" t="s">
        <v>287</v>
      </c>
      <c r="B95" s="123" t="s">
        <v>288</v>
      </c>
      <c r="C95" s="83">
        <v>1980794</v>
      </c>
      <c r="D95" s="83">
        <v>759858</v>
      </c>
      <c r="E95" s="83">
        <v>694410.34</v>
      </c>
      <c r="F95" s="69">
        <f t="shared" si="94"/>
        <v>91.386856491607631</v>
      </c>
      <c r="G95" s="68">
        <f t="shared" si="95"/>
        <v>-65447.660000000033</v>
      </c>
      <c r="H95" s="68"/>
      <c r="I95" s="68"/>
      <c r="J95" s="68"/>
      <c r="K95" s="74"/>
      <c r="L95" s="68"/>
      <c r="M95" s="68">
        <f t="shared" si="96"/>
        <v>1980794</v>
      </c>
      <c r="N95" s="68">
        <f t="shared" si="97"/>
        <v>759858</v>
      </c>
      <c r="O95" s="68">
        <f t="shared" si="98"/>
        <v>694410.34</v>
      </c>
      <c r="P95" s="71">
        <f t="shared" si="99"/>
        <v>91.386856491607631</v>
      </c>
      <c r="Q95" s="68">
        <f t="shared" si="100"/>
        <v>-65447.660000000033</v>
      </c>
      <c r="R95" s="15"/>
      <c r="S95" s="15"/>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c r="HT95" s="13"/>
      <c r="HU95" s="13"/>
      <c r="HV95" s="13"/>
      <c r="HW95" s="13"/>
      <c r="HX95" s="13"/>
      <c r="HY95" s="13"/>
      <c r="HZ95" s="13"/>
      <c r="IA95" s="13"/>
      <c r="IB95" s="13"/>
      <c r="IC95" s="13"/>
      <c r="ID95" s="13"/>
      <c r="IE95" s="13"/>
      <c r="IF95" s="13"/>
      <c r="IG95" s="13"/>
      <c r="IH95" s="13"/>
      <c r="II95" s="13"/>
      <c r="IJ95" s="13"/>
    </row>
    <row r="96" spans="1:244" s="14" customFormat="1" ht="49.5" customHeight="1" x14ac:dyDescent="0.3">
      <c r="A96" s="56" t="s">
        <v>289</v>
      </c>
      <c r="B96" s="123" t="s">
        <v>290</v>
      </c>
      <c r="C96" s="83">
        <v>2399960</v>
      </c>
      <c r="D96" s="83">
        <v>823560</v>
      </c>
      <c r="E96" s="83">
        <v>812168.87</v>
      </c>
      <c r="F96" s="69">
        <f t="shared" si="94"/>
        <v>98.616842731555693</v>
      </c>
      <c r="G96" s="68">
        <f t="shared" si="95"/>
        <v>-11391.130000000005</v>
      </c>
      <c r="H96" s="68"/>
      <c r="I96" s="68"/>
      <c r="J96" s="68"/>
      <c r="K96" s="74"/>
      <c r="L96" s="68"/>
      <c r="M96" s="68">
        <f t="shared" si="96"/>
        <v>2399960</v>
      </c>
      <c r="N96" s="68">
        <f t="shared" si="97"/>
        <v>823560</v>
      </c>
      <c r="O96" s="68">
        <f t="shared" si="98"/>
        <v>812168.87</v>
      </c>
      <c r="P96" s="71">
        <f t="shared" si="99"/>
        <v>98.616842731555693</v>
      </c>
      <c r="Q96" s="68">
        <f t="shared" si="100"/>
        <v>-11391.130000000005</v>
      </c>
      <c r="R96" s="15"/>
      <c r="S96" s="15"/>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c r="HT96" s="13"/>
      <c r="HU96" s="13"/>
      <c r="HV96" s="13"/>
      <c r="HW96" s="13"/>
      <c r="HX96" s="13"/>
      <c r="HY96" s="13"/>
      <c r="HZ96" s="13"/>
      <c r="IA96" s="13"/>
      <c r="IB96" s="13"/>
      <c r="IC96" s="13"/>
      <c r="ID96" s="13"/>
      <c r="IE96" s="13"/>
      <c r="IF96" s="13"/>
      <c r="IG96" s="13"/>
      <c r="IH96" s="13"/>
      <c r="II96" s="13"/>
      <c r="IJ96" s="13"/>
    </row>
    <row r="97" spans="1:244" s="14" customFormat="1" ht="57" customHeight="1" x14ac:dyDescent="0.3">
      <c r="A97" s="55" t="s">
        <v>98</v>
      </c>
      <c r="B97" s="124" t="s">
        <v>291</v>
      </c>
      <c r="C97" s="121">
        <v>2733378</v>
      </c>
      <c r="D97" s="121">
        <v>732943</v>
      </c>
      <c r="E97" s="121">
        <v>552283.13</v>
      </c>
      <c r="F97" s="73">
        <f t="shared" si="94"/>
        <v>75.351443427387949</v>
      </c>
      <c r="G97" s="72">
        <f t="shared" si="95"/>
        <v>-180659.87</v>
      </c>
      <c r="H97" s="72"/>
      <c r="I97" s="72"/>
      <c r="J97" s="72"/>
      <c r="K97" s="74"/>
      <c r="L97" s="72"/>
      <c r="M97" s="72">
        <f t="shared" si="96"/>
        <v>2733378</v>
      </c>
      <c r="N97" s="72">
        <f t="shared" si="97"/>
        <v>732943</v>
      </c>
      <c r="O97" s="72">
        <f t="shared" si="98"/>
        <v>552283.13</v>
      </c>
      <c r="P97" s="75">
        <f t="shared" si="99"/>
        <v>75.351443427387949</v>
      </c>
      <c r="Q97" s="72">
        <f t="shared" si="100"/>
        <v>-180659.87</v>
      </c>
      <c r="R97" s="15"/>
      <c r="S97" s="15"/>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c r="HT97" s="13"/>
      <c r="HU97" s="13"/>
      <c r="HV97" s="13"/>
      <c r="HW97" s="13"/>
      <c r="HX97" s="13"/>
      <c r="HY97" s="13"/>
      <c r="HZ97" s="13"/>
      <c r="IA97" s="13"/>
      <c r="IB97" s="13"/>
      <c r="IC97" s="13"/>
      <c r="ID97" s="13"/>
      <c r="IE97" s="13"/>
      <c r="IF97" s="13"/>
      <c r="IG97" s="13"/>
      <c r="IH97" s="13"/>
      <c r="II97" s="13"/>
      <c r="IJ97" s="13"/>
    </row>
    <row r="98" spans="1:244" s="14" customFormat="1" ht="125.25" customHeight="1" x14ac:dyDescent="0.3">
      <c r="A98" s="55" t="s">
        <v>292</v>
      </c>
      <c r="B98" s="124" t="s">
        <v>337</v>
      </c>
      <c r="C98" s="121">
        <v>627000</v>
      </c>
      <c r="D98" s="121">
        <v>313500</v>
      </c>
      <c r="E98" s="121">
        <v>265329.38</v>
      </c>
      <c r="F98" s="73">
        <f t="shared" si="94"/>
        <v>84.634570972886763</v>
      </c>
      <c r="G98" s="72">
        <f t="shared" si="95"/>
        <v>-48170.619999999995</v>
      </c>
      <c r="H98" s="68"/>
      <c r="I98" s="68"/>
      <c r="J98" s="68"/>
      <c r="K98" s="74"/>
      <c r="L98" s="72"/>
      <c r="M98" s="72">
        <f t="shared" si="96"/>
        <v>627000</v>
      </c>
      <c r="N98" s="72">
        <f>SUM(D98+I98)</f>
        <v>313500</v>
      </c>
      <c r="O98" s="72">
        <f t="shared" si="98"/>
        <v>265329.38</v>
      </c>
      <c r="P98" s="75">
        <f>SUM(O98/N98*100)</f>
        <v>84.634570972886763</v>
      </c>
      <c r="Q98" s="72">
        <f>SUM(O98-N98)</f>
        <v>-48170.619999999995</v>
      </c>
      <c r="R98" s="15"/>
      <c r="S98" s="15"/>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c r="HT98" s="13"/>
      <c r="HU98" s="13"/>
      <c r="HV98" s="13"/>
      <c r="HW98" s="13"/>
      <c r="HX98" s="13"/>
      <c r="HY98" s="13"/>
      <c r="HZ98" s="13"/>
      <c r="IA98" s="13"/>
      <c r="IB98" s="13"/>
      <c r="IC98" s="13"/>
      <c r="ID98" s="13"/>
      <c r="IE98" s="13"/>
      <c r="IF98" s="13"/>
      <c r="IG98" s="13"/>
      <c r="IH98" s="13"/>
      <c r="II98" s="13"/>
      <c r="IJ98" s="13"/>
    </row>
    <row r="99" spans="1:244" s="14" customFormat="1" ht="98.25" customHeight="1" x14ac:dyDescent="0.3">
      <c r="A99" s="55" t="s">
        <v>373</v>
      </c>
      <c r="B99" s="124" t="s">
        <v>374</v>
      </c>
      <c r="C99" s="83"/>
      <c r="D99" s="83"/>
      <c r="E99" s="83"/>
      <c r="F99" s="69"/>
      <c r="G99" s="68"/>
      <c r="H99" s="72">
        <v>6000000</v>
      </c>
      <c r="I99" s="72">
        <v>200000</v>
      </c>
      <c r="J99" s="72">
        <v>0</v>
      </c>
      <c r="K99" s="74">
        <f t="shared" si="105"/>
        <v>0</v>
      </c>
      <c r="L99" s="72">
        <f t="shared" si="102"/>
        <v>-200000</v>
      </c>
      <c r="M99" s="72">
        <f t="shared" si="96"/>
        <v>6000000</v>
      </c>
      <c r="N99" s="72">
        <f t="shared" ref="N99:N101" si="106">SUM(D99+I99)</f>
        <v>200000</v>
      </c>
      <c r="O99" s="72">
        <f t="shared" si="98"/>
        <v>0</v>
      </c>
      <c r="P99" s="75">
        <f t="shared" ref="P99:P101" si="107">SUM(O99/N99*100)</f>
        <v>0</v>
      </c>
      <c r="Q99" s="72">
        <f t="shared" ref="Q99:Q101" si="108">SUM(O99-N99)</f>
        <v>-200000</v>
      </c>
      <c r="R99" s="15"/>
      <c r="S99" s="15"/>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row>
    <row r="100" spans="1:244" s="14" customFormat="1" ht="80.25" customHeight="1" x14ac:dyDescent="0.3">
      <c r="A100" s="55" t="s">
        <v>338</v>
      </c>
      <c r="B100" s="124" t="s">
        <v>339</v>
      </c>
      <c r="C100" s="121">
        <v>14177900</v>
      </c>
      <c r="D100" s="121">
        <v>7089000</v>
      </c>
      <c r="E100" s="121">
        <v>6428865</v>
      </c>
      <c r="F100" s="73">
        <f t="shared" si="94"/>
        <v>90.687896741430379</v>
      </c>
      <c r="G100" s="72">
        <f t="shared" si="95"/>
        <v>-660135</v>
      </c>
      <c r="H100" s="72"/>
      <c r="I100" s="72"/>
      <c r="J100" s="72"/>
      <c r="K100" s="74"/>
      <c r="L100" s="72"/>
      <c r="M100" s="72">
        <f t="shared" si="96"/>
        <v>14177900</v>
      </c>
      <c r="N100" s="72">
        <f t="shared" si="106"/>
        <v>7089000</v>
      </c>
      <c r="O100" s="72">
        <f t="shared" si="98"/>
        <v>6428865</v>
      </c>
      <c r="P100" s="75">
        <f t="shared" si="107"/>
        <v>90.687896741430379</v>
      </c>
      <c r="Q100" s="72">
        <f t="shared" si="108"/>
        <v>-660135</v>
      </c>
      <c r="R100" s="15"/>
      <c r="S100" s="15"/>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c r="HT100" s="13"/>
      <c r="HU100" s="13"/>
      <c r="HV100" s="13"/>
      <c r="HW100" s="13"/>
      <c r="HX100" s="13"/>
      <c r="HY100" s="13"/>
      <c r="HZ100" s="13"/>
      <c r="IA100" s="13"/>
      <c r="IB100" s="13"/>
      <c r="IC100" s="13"/>
      <c r="ID100" s="13"/>
      <c r="IE100" s="13"/>
      <c r="IF100" s="13"/>
      <c r="IG100" s="13"/>
      <c r="IH100" s="13"/>
      <c r="II100" s="13"/>
      <c r="IJ100" s="13"/>
    </row>
    <row r="101" spans="1:244" s="14" customFormat="1" ht="80.25" customHeight="1" x14ac:dyDescent="0.3">
      <c r="A101" s="55" t="s">
        <v>371</v>
      </c>
      <c r="B101" s="124" t="s">
        <v>372</v>
      </c>
      <c r="C101" s="121">
        <v>6926700</v>
      </c>
      <c r="D101" s="121">
        <v>4155900</v>
      </c>
      <c r="E101" s="121">
        <v>1623750.15</v>
      </c>
      <c r="F101" s="73">
        <f t="shared" si="94"/>
        <v>39.070962968310113</v>
      </c>
      <c r="G101" s="72">
        <f t="shared" si="95"/>
        <v>-2532149.85</v>
      </c>
      <c r="H101" s="72"/>
      <c r="I101" s="72"/>
      <c r="J101" s="72"/>
      <c r="K101" s="74"/>
      <c r="L101" s="72"/>
      <c r="M101" s="72">
        <f t="shared" si="96"/>
        <v>6926700</v>
      </c>
      <c r="N101" s="72">
        <f t="shared" si="106"/>
        <v>4155900</v>
      </c>
      <c r="O101" s="72">
        <f t="shared" si="98"/>
        <v>1623750.15</v>
      </c>
      <c r="P101" s="75">
        <f t="shared" si="107"/>
        <v>39.070962968310113</v>
      </c>
      <c r="Q101" s="72">
        <f t="shared" si="108"/>
        <v>-2532149.85</v>
      </c>
      <c r="R101" s="15"/>
      <c r="S101" s="15"/>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c r="HT101" s="13"/>
      <c r="HU101" s="13"/>
      <c r="HV101" s="13"/>
      <c r="HW101" s="13"/>
      <c r="HX101" s="13"/>
      <c r="HY101" s="13"/>
      <c r="HZ101" s="13"/>
      <c r="IA101" s="13"/>
      <c r="IB101" s="13"/>
      <c r="IC101" s="13"/>
      <c r="ID101" s="13"/>
      <c r="IE101" s="13"/>
      <c r="IF101" s="13"/>
      <c r="IG101" s="13"/>
      <c r="IH101" s="13"/>
      <c r="II101" s="13"/>
      <c r="IJ101" s="13"/>
    </row>
    <row r="102" spans="1:244" s="14" customFormat="1" ht="32.25" customHeight="1" x14ac:dyDescent="0.3">
      <c r="A102" s="125" t="s">
        <v>167</v>
      </c>
      <c r="B102" s="126" t="s">
        <v>168</v>
      </c>
      <c r="C102" s="127">
        <f>C103+C104+C107</f>
        <v>28640182.420000002</v>
      </c>
      <c r="D102" s="127">
        <f>D103+D104+D107</f>
        <v>13034502.42</v>
      </c>
      <c r="E102" s="127">
        <f>E103+E104+E107</f>
        <v>9309408.0500000007</v>
      </c>
      <c r="F102" s="65">
        <f t="shared" si="94"/>
        <v>71.421276777821191</v>
      </c>
      <c r="G102" s="64">
        <f t="shared" si="95"/>
        <v>-3725094.3699999992</v>
      </c>
      <c r="H102" s="64">
        <f>SUM(H109)</f>
        <v>1500000</v>
      </c>
      <c r="I102" s="64">
        <f t="shared" ref="I102:J102" si="109">SUM(I109)</f>
        <v>200000</v>
      </c>
      <c r="J102" s="64">
        <f t="shared" si="109"/>
        <v>0</v>
      </c>
      <c r="K102" s="66">
        <f t="shared" si="105"/>
        <v>0</v>
      </c>
      <c r="L102" s="64">
        <f t="shared" si="102"/>
        <v>-200000</v>
      </c>
      <c r="M102" s="64">
        <f t="shared" si="96"/>
        <v>30140182.420000002</v>
      </c>
      <c r="N102" s="64">
        <f t="shared" si="97"/>
        <v>13234502.42</v>
      </c>
      <c r="O102" s="64">
        <f t="shared" si="98"/>
        <v>9309408.0500000007</v>
      </c>
      <c r="P102" s="67">
        <f t="shared" si="99"/>
        <v>70.341957366917015</v>
      </c>
      <c r="Q102" s="64">
        <f t="shared" si="100"/>
        <v>-3925094.3699999992</v>
      </c>
      <c r="R102" s="15"/>
      <c r="S102" s="15"/>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c r="HS102" s="13"/>
      <c r="HT102" s="13"/>
      <c r="HU102" s="13"/>
      <c r="HV102" s="13"/>
      <c r="HW102" s="13"/>
      <c r="HX102" s="13"/>
      <c r="HY102" s="13"/>
      <c r="HZ102" s="13"/>
      <c r="IA102" s="13"/>
      <c r="IB102" s="13"/>
      <c r="IC102" s="13"/>
      <c r="ID102" s="13"/>
      <c r="IE102" s="13"/>
      <c r="IF102" s="13"/>
      <c r="IG102" s="13"/>
      <c r="IH102" s="13"/>
      <c r="II102" s="13"/>
      <c r="IJ102" s="13"/>
    </row>
    <row r="103" spans="1:244" s="14" customFormat="1" ht="48" customHeight="1" x14ac:dyDescent="0.3">
      <c r="A103" s="55" t="s">
        <v>293</v>
      </c>
      <c r="B103" s="128" t="s">
        <v>294</v>
      </c>
      <c r="C103" s="121">
        <v>20118291</v>
      </c>
      <c r="D103" s="121">
        <v>9988188</v>
      </c>
      <c r="E103" s="121">
        <v>6438324.5199999996</v>
      </c>
      <c r="F103" s="73">
        <f t="shared" si="94"/>
        <v>64.459384625119185</v>
      </c>
      <c r="G103" s="72">
        <f t="shared" si="95"/>
        <v>-3549863.4800000004</v>
      </c>
      <c r="H103" s="72"/>
      <c r="I103" s="72"/>
      <c r="J103" s="72"/>
      <c r="K103" s="66"/>
      <c r="L103" s="64"/>
      <c r="M103" s="72">
        <f t="shared" si="96"/>
        <v>20118291</v>
      </c>
      <c r="N103" s="72">
        <f t="shared" si="97"/>
        <v>9988188</v>
      </c>
      <c r="O103" s="72">
        <f t="shared" si="98"/>
        <v>6438324.5199999996</v>
      </c>
      <c r="P103" s="75">
        <f t="shared" si="99"/>
        <v>64.459384625119185</v>
      </c>
      <c r="Q103" s="72">
        <f t="shared" si="100"/>
        <v>-3549863.4800000004</v>
      </c>
      <c r="R103" s="15"/>
      <c r="S103" s="15"/>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c r="HS103" s="13"/>
      <c r="HT103" s="13"/>
      <c r="HU103" s="13"/>
      <c r="HV103" s="13"/>
      <c r="HW103" s="13"/>
      <c r="HX103" s="13"/>
      <c r="HY103" s="13"/>
      <c r="HZ103" s="13"/>
      <c r="IA103" s="13"/>
      <c r="IB103" s="13"/>
      <c r="IC103" s="13"/>
      <c r="ID103" s="13"/>
      <c r="IE103" s="13"/>
      <c r="IF103" s="13"/>
      <c r="IG103" s="13"/>
      <c r="IH103" s="13"/>
      <c r="II103" s="13"/>
      <c r="IJ103" s="13"/>
    </row>
    <row r="104" spans="1:244" s="14" customFormat="1" ht="64.5" customHeight="1" x14ac:dyDescent="0.3">
      <c r="A104" s="55" t="s">
        <v>295</v>
      </c>
      <c r="B104" s="128" t="s">
        <v>375</v>
      </c>
      <c r="C104" s="121">
        <v>3210191</v>
      </c>
      <c r="D104" s="121">
        <v>1521644</v>
      </c>
      <c r="E104" s="121">
        <v>1368399.41</v>
      </c>
      <c r="F104" s="73">
        <f t="shared" si="94"/>
        <v>89.929011647928164</v>
      </c>
      <c r="G104" s="72">
        <f t="shared" si="95"/>
        <v>-153244.59000000008</v>
      </c>
      <c r="H104" s="72"/>
      <c r="I104" s="72"/>
      <c r="J104" s="72"/>
      <c r="K104" s="66"/>
      <c r="L104" s="64"/>
      <c r="M104" s="72">
        <f t="shared" si="96"/>
        <v>3210191</v>
      </c>
      <c r="N104" s="72">
        <f t="shared" si="97"/>
        <v>1521644</v>
      </c>
      <c r="O104" s="72">
        <f t="shared" si="98"/>
        <v>1368399.41</v>
      </c>
      <c r="P104" s="75">
        <f t="shared" si="99"/>
        <v>89.929011647928164</v>
      </c>
      <c r="Q104" s="72">
        <f t="shared" si="100"/>
        <v>-153244.59000000008</v>
      </c>
      <c r="R104" s="15"/>
      <c r="S104" s="15"/>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c r="HS104" s="13"/>
      <c r="HT104" s="13"/>
      <c r="HU104" s="13"/>
      <c r="HV104" s="13"/>
      <c r="HW104" s="13"/>
      <c r="HX104" s="13"/>
      <c r="HY104" s="13"/>
      <c r="HZ104" s="13"/>
      <c r="IA104" s="13"/>
      <c r="IB104" s="13"/>
      <c r="IC104" s="13"/>
      <c r="ID104" s="13"/>
      <c r="IE104" s="13"/>
      <c r="IF104" s="13"/>
      <c r="IG104" s="13"/>
      <c r="IH104" s="13"/>
      <c r="II104" s="13"/>
      <c r="IJ104" s="13"/>
    </row>
    <row r="105" spans="1:244" s="14" customFormat="1" ht="40.5" customHeight="1" x14ac:dyDescent="0.3">
      <c r="A105" s="101" t="s">
        <v>2</v>
      </c>
      <c r="B105" s="102" t="s">
        <v>20</v>
      </c>
      <c r="C105" s="103" t="s">
        <v>183</v>
      </c>
      <c r="D105" s="104"/>
      <c r="E105" s="105"/>
      <c r="F105" s="105"/>
      <c r="G105" s="106"/>
      <c r="H105" s="103" t="s">
        <v>184</v>
      </c>
      <c r="I105" s="104"/>
      <c r="J105" s="107"/>
      <c r="K105" s="107"/>
      <c r="L105" s="108"/>
      <c r="M105" s="109" t="s">
        <v>185</v>
      </c>
      <c r="N105" s="110"/>
      <c r="O105" s="111"/>
      <c r="P105" s="111"/>
      <c r="Q105" s="112"/>
      <c r="R105" s="15"/>
      <c r="S105" s="15"/>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c r="HS105" s="13"/>
      <c r="HT105" s="13"/>
      <c r="HU105" s="13"/>
      <c r="HV105" s="13"/>
      <c r="HW105" s="13"/>
      <c r="HX105" s="13"/>
      <c r="HY105" s="13"/>
      <c r="HZ105" s="13"/>
      <c r="IA105" s="13"/>
      <c r="IB105" s="13"/>
      <c r="IC105" s="13"/>
      <c r="ID105" s="13"/>
      <c r="IE105" s="13"/>
      <c r="IF105" s="13"/>
      <c r="IG105" s="13"/>
      <c r="IH105" s="13"/>
      <c r="II105" s="13"/>
      <c r="IJ105" s="13"/>
    </row>
    <row r="106" spans="1:244" s="14" customFormat="1" ht="181.5" customHeight="1" x14ac:dyDescent="0.3">
      <c r="A106" s="113"/>
      <c r="B106" s="114"/>
      <c r="C106" s="22" t="s">
        <v>364</v>
      </c>
      <c r="D106" s="22" t="s">
        <v>366</v>
      </c>
      <c r="E106" s="22" t="s">
        <v>365</v>
      </c>
      <c r="F106" s="115" t="s">
        <v>367</v>
      </c>
      <c r="G106" s="116" t="s">
        <v>368</v>
      </c>
      <c r="H106" s="22" t="s">
        <v>364</v>
      </c>
      <c r="I106" s="22" t="s">
        <v>366</v>
      </c>
      <c r="J106" s="22" t="s">
        <v>365</v>
      </c>
      <c r="K106" s="115" t="s">
        <v>369</v>
      </c>
      <c r="L106" s="116" t="s">
        <v>368</v>
      </c>
      <c r="M106" s="22" t="s">
        <v>364</v>
      </c>
      <c r="N106" s="22" t="s">
        <v>366</v>
      </c>
      <c r="O106" s="22" t="s">
        <v>370</v>
      </c>
      <c r="P106" s="115" t="s">
        <v>369</v>
      </c>
      <c r="Q106" s="116" t="s">
        <v>368</v>
      </c>
      <c r="R106" s="15"/>
      <c r="S106" s="15"/>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c r="HS106" s="13"/>
      <c r="HT106" s="13"/>
      <c r="HU106" s="13"/>
      <c r="HV106" s="13"/>
      <c r="HW106" s="13"/>
      <c r="HX106" s="13"/>
      <c r="HY106" s="13"/>
      <c r="HZ106" s="13"/>
      <c r="IA106" s="13"/>
      <c r="IB106" s="13"/>
      <c r="IC106" s="13"/>
      <c r="ID106" s="13"/>
      <c r="IE106" s="13"/>
      <c r="IF106" s="13"/>
      <c r="IG106" s="13"/>
      <c r="IH106" s="13"/>
      <c r="II106" s="13"/>
      <c r="IJ106" s="13"/>
    </row>
    <row r="107" spans="1:244" s="14" customFormat="1" ht="45.75" customHeight="1" x14ac:dyDescent="0.3">
      <c r="A107" s="55" t="s">
        <v>169</v>
      </c>
      <c r="B107" s="124" t="s">
        <v>170</v>
      </c>
      <c r="C107" s="121">
        <f>SUM(C108)</f>
        <v>5311700.42</v>
      </c>
      <c r="D107" s="121">
        <f>SUM(D108)</f>
        <v>1524670.42</v>
      </c>
      <c r="E107" s="121">
        <f>SUM(E108)</f>
        <v>1502684.12</v>
      </c>
      <c r="F107" s="73">
        <f t="shared" si="94"/>
        <v>98.557963759800643</v>
      </c>
      <c r="G107" s="72">
        <f t="shared" si="95"/>
        <v>-21986.299999999814</v>
      </c>
      <c r="H107" s="72"/>
      <c r="I107" s="72"/>
      <c r="J107" s="72"/>
      <c r="K107" s="66"/>
      <c r="L107" s="64"/>
      <c r="M107" s="72">
        <f t="shared" si="96"/>
        <v>5311700.42</v>
      </c>
      <c r="N107" s="72">
        <f t="shared" si="97"/>
        <v>1524670.42</v>
      </c>
      <c r="O107" s="72">
        <f t="shared" si="98"/>
        <v>1502684.12</v>
      </c>
      <c r="P107" s="75">
        <f t="shared" si="99"/>
        <v>98.557963759800643</v>
      </c>
      <c r="Q107" s="72">
        <f t="shared" si="100"/>
        <v>-21986.299999999814</v>
      </c>
      <c r="R107" s="15"/>
      <c r="S107" s="15"/>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c r="HS107" s="13"/>
      <c r="HT107" s="13"/>
      <c r="HU107" s="13"/>
      <c r="HV107" s="13"/>
      <c r="HW107" s="13"/>
      <c r="HX107" s="13"/>
      <c r="HY107" s="13"/>
      <c r="HZ107" s="13"/>
      <c r="IA107" s="13"/>
      <c r="IB107" s="13"/>
      <c r="IC107" s="13"/>
      <c r="ID107" s="13"/>
      <c r="IE107" s="13"/>
      <c r="IF107" s="13"/>
      <c r="IG107" s="13"/>
      <c r="IH107" s="13"/>
      <c r="II107" s="13"/>
      <c r="IJ107" s="13"/>
    </row>
    <row r="108" spans="1:244" s="14" customFormat="1" ht="37.5" customHeight="1" x14ac:dyDescent="0.3">
      <c r="A108" s="56" t="s">
        <v>171</v>
      </c>
      <c r="B108" s="123" t="s">
        <v>172</v>
      </c>
      <c r="C108" s="83">
        <v>5311700.42</v>
      </c>
      <c r="D108" s="83">
        <v>1524670.42</v>
      </c>
      <c r="E108" s="83">
        <v>1502684.12</v>
      </c>
      <c r="F108" s="69">
        <f t="shared" si="94"/>
        <v>98.557963759800643</v>
      </c>
      <c r="G108" s="68">
        <f t="shared" si="95"/>
        <v>-21986.299999999814</v>
      </c>
      <c r="H108" s="68"/>
      <c r="I108" s="68"/>
      <c r="J108" s="68"/>
      <c r="K108" s="66"/>
      <c r="L108" s="64"/>
      <c r="M108" s="68">
        <f t="shared" si="96"/>
        <v>5311700.42</v>
      </c>
      <c r="N108" s="68">
        <f t="shared" si="97"/>
        <v>1524670.42</v>
      </c>
      <c r="O108" s="68">
        <f t="shared" si="98"/>
        <v>1502684.12</v>
      </c>
      <c r="P108" s="71">
        <f t="shared" si="99"/>
        <v>98.557963759800643</v>
      </c>
      <c r="Q108" s="68">
        <f t="shared" si="100"/>
        <v>-21986.299999999814</v>
      </c>
      <c r="R108" s="15"/>
      <c r="S108" s="15"/>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c r="HS108" s="13"/>
      <c r="HT108" s="13"/>
      <c r="HU108" s="13"/>
      <c r="HV108" s="13"/>
      <c r="HW108" s="13"/>
      <c r="HX108" s="13"/>
      <c r="HY108" s="13"/>
      <c r="HZ108" s="13"/>
      <c r="IA108" s="13"/>
      <c r="IB108" s="13"/>
      <c r="IC108" s="13"/>
      <c r="ID108" s="13"/>
      <c r="IE108" s="13"/>
      <c r="IF108" s="13"/>
      <c r="IG108" s="13"/>
      <c r="IH108" s="13"/>
      <c r="II108" s="13"/>
      <c r="IJ108" s="13"/>
    </row>
    <row r="109" spans="1:244" s="14" customFormat="1" ht="91.5" customHeight="1" x14ac:dyDescent="0.3">
      <c r="A109" s="55" t="s">
        <v>376</v>
      </c>
      <c r="B109" s="124" t="s">
        <v>377</v>
      </c>
      <c r="C109" s="83"/>
      <c r="D109" s="83"/>
      <c r="E109" s="83"/>
      <c r="F109" s="69"/>
      <c r="G109" s="68"/>
      <c r="H109" s="72">
        <v>1500000</v>
      </c>
      <c r="I109" s="72">
        <v>200000</v>
      </c>
      <c r="J109" s="72">
        <v>0</v>
      </c>
      <c r="K109" s="74">
        <f t="shared" si="105"/>
        <v>0</v>
      </c>
      <c r="L109" s="72">
        <f t="shared" si="102"/>
        <v>-200000</v>
      </c>
      <c r="M109" s="72">
        <f t="shared" si="96"/>
        <v>1500000</v>
      </c>
      <c r="N109" s="72">
        <f t="shared" si="97"/>
        <v>200000</v>
      </c>
      <c r="O109" s="72">
        <f t="shared" si="98"/>
        <v>0</v>
      </c>
      <c r="P109" s="75">
        <f t="shared" si="99"/>
        <v>0</v>
      </c>
      <c r="Q109" s="72">
        <f t="shared" si="100"/>
        <v>-200000</v>
      </c>
      <c r="R109" s="15"/>
      <c r="S109" s="15"/>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c r="HS109" s="13"/>
      <c r="HT109" s="13"/>
      <c r="HU109" s="13"/>
      <c r="HV109" s="13"/>
      <c r="HW109" s="13"/>
      <c r="HX109" s="13"/>
      <c r="HY109" s="13"/>
      <c r="HZ109" s="13"/>
      <c r="IA109" s="13"/>
      <c r="IB109" s="13"/>
      <c r="IC109" s="13"/>
      <c r="ID109" s="13"/>
      <c r="IE109" s="13"/>
      <c r="IF109" s="13"/>
      <c r="IG109" s="13"/>
      <c r="IH109" s="13"/>
      <c r="II109" s="13"/>
      <c r="IJ109" s="13"/>
    </row>
    <row r="110" spans="1:244" s="20" customFormat="1" ht="51.75" customHeight="1" x14ac:dyDescent="0.3">
      <c r="A110" s="125" t="s">
        <v>32</v>
      </c>
      <c r="B110" s="129" t="s">
        <v>33</v>
      </c>
      <c r="C110" s="64">
        <f>SUM(C117+C132+C140+C141+C143+C146+C150+C151+C153+C154+C160)</f>
        <v>60508440.32</v>
      </c>
      <c r="D110" s="64">
        <f t="shared" ref="D110:E110" si="110">SUM(D117+D132+D140+D141+D143+D146+D150+D151+D153+D154+D160)</f>
        <v>16709326.08</v>
      </c>
      <c r="E110" s="64">
        <f t="shared" si="110"/>
        <v>13446348.48</v>
      </c>
      <c r="F110" s="65">
        <f t="shared" si="94"/>
        <v>80.472117281225508</v>
      </c>
      <c r="G110" s="64">
        <f t="shared" si="95"/>
        <v>-3262977.5999999996</v>
      </c>
      <c r="H110" s="64">
        <f>SUM(H143+H154+H160)</f>
        <v>2516188</v>
      </c>
      <c r="I110" s="64">
        <f t="shared" ref="I110:J110" si="111">SUM(I143+I154+I160)</f>
        <v>1516188</v>
      </c>
      <c r="J110" s="64">
        <f t="shared" si="111"/>
        <v>715865.4</v>
      </c>
      <c r="K110" s="66">
        <f t="shared" si="105"/>
        <v>47.214817687516323</v>
      </c>
      <c r="L110" s="64">
        <f t="shared" ref="L110:L154" si="112">SUM(J110-I110)</f>
        <v>-800322.6</v>
      </c>
      <c r="M110" s="64">
        <f t="shared" si="96"/>
        <v>63024628.32</v>
      </c>
      <c r="N110" s="64">
        <f t="shared" si="97"/>
        <v>18225514.079999998</v>
      </c>
      <c r="O110" s="64">
        <f t="shared" si="98"/>
        <v>14162213.880000001</v>
      </c>
      <c r="P110" s="67">
        <f t="shared" si="99"/>
        <v>77.705428872050803</v>
      </c>
      <c r="Q110" s="64">
        <f t="shared" si="100"/>
        <v>-4063300.1999999974</v>
      </c>
      <c r="R110" s="44"/>
      <c r="S110" s="44"/>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row>
    <row r="111" spans="1:244" s="20" customFormat="1" ht="232.5" hidden="1" customHeight="1" x14ac:dyDescent="0.3">
      <c r="A111" s="55" t="s">
        <v>73</v>
      </c>
      <c r="B111" s="130" t="s">
        <v>188</v>
      </c>
      <c r="C111" s="72">
        <f>SUM(C112:C113)</f>
        <v>0</v>
      </c>
      <c r="D111" s="72"/>
      <c r="E111" s="72">
        <f>SUM(E112:E113)</f>
        <v>0</v>
      </c>
      <c r="F111" s="65" t="e">
        <f t="shared" si="94"/>
        <v>#DIV/0!</v>
      </c>
      <c r="G111" s="64">
        <f t="shared" si="95"/>
        <v>0</v>
      </c>
      <c r="H111" s="72"/>
      <c r="I111" s="72"/>
      <c r="J111" s="131"/>
      <c r="K111" s="66" t="e">
        <f t="shared" si="105"/>
        <v>#DIV/0!</v>
      </c>
      <c r="L111" s="64">
        <f t="shared" si="112"/>
        <v>0</v>
      </c>
      <c r="M111" s="64">
        <f t="shared" si="96"/>
        <v>0</v>
      </c>
      <c r="N111" s="64">
        <f t="shared" si="97"/>
        <v>0</v>
      </c>
      <c r="O111" s="64">
        <f t="shared" si="98"/>
        <v>0</v>
      </c>
      <c r="P111" s="67" t="e">
        <f t="shared" si="99"/>
        <v>#DIV/0!</v>
      </c>
      <c r="Q111" s="64">
        <f t="shared" si="100"/>
        <v>0</v>
      </c>
      <c r="R111" s="44"/>
      <c r="S111" s="44"/>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row>
    <row r="112" spans="1:244" s="14" customFormat="1" ht="44.25" hidden="1" customHeight="1" x14ac:dyDescent="0.3">
      <c r="A112" s="84" t="s">
        <v>34</v>
      </c>
      <c r="B112" s="85" t="s">
        <v>186</v>
      </c>
      <c r="C112" s="68"/>
      <c r="D112" s="68"/>
      <c r="E112" s="68"/>
      <c r="F112" s="65" t="e">
        <f t="shared" si="94"/>
        <v>#DIV/0!</v>
      </c>
      <c r="G112" s="64">
        <f t="shared" si="95"/>
        <v>0</v>
      </c>
      <c r="H112" s="68"/>
      <c r="I112" s="68"/>
      <c r="J112" s="68"/>
      <c r="K112" s="66" t="e">
        <f t="shared" si="105"/>
        <v>#DIV/0!</v>
      </c>
      <c r="L112" s="64">
        <f t="shared" si="112"/>
        <v>0</v>
      </c>
      <c r="M112" s="64">
        <f t="shared" si="96"/>
        <v>0</v>
      </c>
      <c r="N112" s="64">
        <f t="shared" si="97"/>
        <v>0</v>
      </c>
      <c r="O112" s="64">
        <f t="shared" si="98"/>
        <v>0</v>
      </c>
      <c r="P112" s="67" t="e">
        <f t="shared" si="99"/>
        <v>#DIV/0!</v>
      </c>
      <c r="Q112" s="64">
        <f t="shared" si="100"/>
        <v>0</v>
      </c>
      <c r="R112" s="15"/>
      <c r="S112" s="15"/>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c r="FL112" s="13"/>
      <c r="FM112" s="13"/>
      <c r="FN112" s="13"/>
      <c r="FO112" s="13"/>
      <c r="FP112" s="13"/>
      <c r="FQ112" s="13"/>
      <c r="FR112" s="13"/>
      <c r="FS112" s="13"/>
      <c r="FT112" s="13"/>
      <c r="FU112" s="13"/>
      <c r="FV112" s="13"/>
      <c r="FW112" s="13"/>
      <c r="FX112" s="13"/>
      <c r="FY112" s="13"/>
      <c r="FZ112" s="13"/>
      <c r="GA112" s="13"/>
      <c r="GB112" s="13"/>
      <c r="GC112" s="13"/>
      <c r="GD112" s="13"/>
      <c r="GE112" s="13"/>
      <c r="GF112" s="13"/>
      <c r="GG112" s="13"/>
      <c r="GH112" s="13"/>
      <c r="GI112" s="13"/>
      <c r="GJ112" s="13"/>
      <c r="GK112" s="13"/>
      <c r="GL112" s="13"/>
      <c r="GM112" s="13"/>
      <c r="GN112" s="13"/>
      <c r="GO112" s="13"/>
      <c r="GP112" s="13"/>
      <c r="GQ112" s="13"/>
      <c r="GR112" s="13"/>
      <c r="GS112" s="13"/>
      <c r="GT112" s="13"/>
      <c r="GU112" s="13"/>
      <c r="GV112" s="13"/>
      <c r="GW112" s="13"/>
      <c r="GX112" s="13"/>
      <c r="GY112" s="13"/>
      <c r="GZ112" s="13"/>
      <c r="HA112" s="13"/>
      <c r="HB112" s="13"/>
      <c r="HC112" s="13"/>
      <c r="HD112" s="13"/>
      <c r="HE112" s="13"/>
      <c r="HF112" s="13"/>
      <c r="HG112" s="13"/>
      <c r="HH112" s="13"/>
      <c r="HI112" s="13"/>
      <c r="HJ112" s="13"/>
      <c r="HK112" s="13"/>
      <c r="HL112" s="13"/>
      <c r="HM112" s="13"/>
      <c r="HN112" s="13"/>
      <c r="HO112" s="13"/>
      <c r="HP112" s="13"/>
      <c r="HQ112" s="13"/>
      <c r="HR112" s="13"/>
      <c r="HS112" s="13"/>
      <c r="HT112" s="13"/>
      <c r="HU112" s="13"/>
      <c r="HV112" s="13"/>
      <c r="HW112" s="13"/>
      <c r="HX112" s="13"/>
      <c r="HY112" s="13"/>
      <c r="HZ112" s="13"/>
      <c r="IA112" s="13"/>
      <c r="IB112" s="13"/>
      <c r="IC112" s="13"/>
      <c r="ID112" s="13"/>
      <c r="IE112" s="13"/>
      <c r="IF112" s="13"/>
      <c r="IG112" s="13"/>
      <c r="IH112" s="13"/>
      <c r="II112" s="13"/>
      <c r="IJ112" s="13"/>
    </row>
    <row r="113" spans="1:244" s="14" customFormat="1" ht="44.25" hidden="1" customHeight="1" x14ac:dyDescent="0.3">
      <c r="A113" s="84" t="s">
        <v>35</v>
      </c>
      <c r="B113" s="132" t="s">
        <v>187</v>
      </c>
      <c r="C113" s="68"/>
      <c r="D113" s="68"/>
      <c r="E113" s="68"/>
      <c r="F113" s="65" t="e">
        <f t="shared" si="94"/>
        <v>#DIV/0!</v>
      </c>
      <c r="G113" s="64">
        <f t="shared" si="95"/>
        <v>0</v>
      </c>
      <c r="H113" s="68"/>
      <c r="I113" s="68"/>
      <c r="J113" s="68"/>
      <c r="K113" s="66" t="e">
        <f t="shared" si="105"/>
        <v>#DIV/0!</v>
      </c>
      <c r="L113" s="64">
        <f t="shared" si="112"/>
        <v>0</v>
      </c>
      <c r="M113" s="64">
        <f t="shared" si="96"/>
        <v>0</v>
      </c>
      <c r="N113" s="64">
        <f t="shared" si="97"/>
        <v>0</v>
      </c>
      <c r="O113" s="64">
        <f t="shared" si="98"/>
        <v>0</v>
      </c>
      <c r="P113" s="67" t="e">
        <f t="shared" si="99"/>
        <v>#DIV/0!</v>
      </c>
      <c r="Q113" s="64">
        <f t="shared" si="100"/>
        <v>0</v>
      </c>
      <c r="R113" s="15"/>
      <c r="S113" s="15"/>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c r="FM113" s="13"/>
      <c r="FN113" s="13"/>
      <c r="FO113" s="13"/>
      <c r="FP113" s="13"/>
      <c r="FQ113" s="13"/>
      <c r="FR113" s="13"/>
      <c r="FS113" s="13"/>
      <c r="FT113" s="13"/>
      <c r="FU113" s="13"/>
      <c r="FV113" s="13"/>
      <c r="FW113" s="13"/>
      <c r="FX113" s="13"/>
      <c r="FY113" s="13"/>
      <c r="FZ113" s="13"/>
      <c r="GA113" s="13"/>
      <c r="GB113" s="13"/>
      <c r="GC113" s="13"/>
      <c r="GD113" s="13"/>
      <c r="GE113" s="13"/>
      <c r="GF113" s="13"/>
      <c r="GG113" s="13"/>
      <c r="GH113" s="13"/>
      <c r="GI113" s="13"/>
      <c r="GJ113" s="13"/>
      <c r="GK113" s="13"/>
      <c r="GL113" s="13"/>
      <c r="GM113" s="13"/>
      <c r="GN113" s="13"/>
      <c r="GO113" s="13"/>
      <c r="GP113" s="13"/>
      <c r="GQ113" s="13"/>
      <c r="GR113" s="13"/>
      <c r="GS113" s="13"/>
      <c r="GT113" s="13"/>
      <c r="GU113" s="13"/>
      <c r="GV113" s="13"/>
      <c r="GW113" s="13"/>
      <c r="GX113" s="13"/>
      <c r="GY113" s="13"/>
      <c r="GZ113" s="13"/>
      <c r="HA113" s="13"/>
      <c r="HB113" s="13"/>
      <c r="HC113" s="13"/>
      <c r="HD113" s="13"/>
      <c r="HE113" s="13"/>
      <c r="HF113" s="13"/>
      <c r="HG113" s="13"/>
      <c r="HH113" s="13"/>
      <c r="HI113" s="13"/>
      <c r="HJ113" s="13"/>
      <c r="HK113" s="13"/>
      <c r="HL113" s="13"/>
      <c r="HM113" s="13"/>
      <c r="HN113" s="13"/>
      <c r="HO113" s="13"/>
      <c r="HP113" s="13"/>
      <c r="HQ113" s="13"/>
      <c r="HR113" s="13"/>
      <c r="HS113" s="13"/>
      <c r="HT113" s="13"/>
      <c r="HU113" s="13"/>
      <c r="HV113" s="13"/>
      <c r="HW113" s="13"/>
      <c r="HX113" s="13"/>
      <c r="HY113" s="13"/>
      <c r="HZ113" s="13"/>
      <c r="IA113" s="13"/>
      <c r="IB113" s="13"/>
      <c r="IC113" s="13"/>
      <c r="ID113" s="13"/>
      <c r="IE113" s="13"/>
      <c r="IF113" s="13"/>
      <c r="IG113" s="13"/>
      <c r="IH113" s="13"/>
      <c r="II113" s="13"/>
      <c r="IJ113" s="13"/>
    </row>
    <row r="114" spans="1:244" s="14" customFormat="1" ht="58.5" hidden="1" customHeight="1" x14ac:dyDescent="0.3">
      <c r="A114" s="86" t="s">
        <v>74</v>
      </c>
      <c r="B114" s="120" t="s">
        <v>75</v>
      </c>
      <c r="C114" s="72">
        <f>SUM(C115+C116)</f>
        <v>0</v>
      </c>
      <c r="D114" s="72"/>
      <c r="E114" s="72">
        <f>SUM(E115+E116)</f>
        <v>0</v>
      </c>
      <c r="F114" s="65" t="e">
        <f t="shared" si="94"/>
        <v>#DIV/0!</v>
      </c>
      <c r="G114" s="64">
        <f t="shared" si="95"/>
        <v>0</v>
      </c>
      <c r="H114" s="72"/>
      <c r="I114" s="72"/>
      <c r="J114" s="68"/>
      <c r="K114" s="66" t="e">
        <f t="shared" si="105"/>
        <v>#DIV/0!</v>
      </c>
      <c r="L114" s="64">
        <f t="shared" si="112"/>
        <v>0</v>
      </c>
      <c r="M114" s="64">
        <f t="shared" si="96"/>
        <v>0</v>
      </c>
      <c r="N114" s="64">
        <f t="shared" si="97"/>
        <v>0</v>
      </c>
      <c r="O114" s="64">
        <f t="shared" si="98"/>
        <v>0</v>
      </c>
      <c r="P114" s="67" t="e">
        <f t="shared" si="99"/>
        <v>#DIV/0!</v>
      </c>
      <c r="Q114" s="64">
        <f t="shared" si="100"/>
        <v>0</v>
      </c>
      <c r="R114" s="15"/>
      <c r="S114" s="15"/>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c r="IG114" s="13"/>
      <c r="IH114" s="13"/>
      <c r="II114" s="13"/>
      <c r="IJ114" s="13"/>
    </row>
    <row r="115" spans="1:244" s="14" customFormat="1" ht="62.25" hidden="1" customHeight="1" x14ac:dyDescent="0.3">
      <c r="A115" s="84" t="s">
        <v>36</v>
      </c>
      <c r="B115" s="133" t="s">
        <v>189</v>
      </c>
      <c r="C115" s="68"/>
      <c r="D115" s="68"/>
      <c r="E115" s="68"/>
      <c r="F115" s="65" t="e">
        <f t="shared" si="94"/>
        <v>#DIV/0!</v>
      </c>
      <c r="G115" s="64">
        <f t="shared" si="95"/>
        <v>0</v>
      </c>
      <c r="H115" s="68"/>
      <c r="I115" s="68"/>
      <c r="J115" s="68"/>
      <c r="K115" s="66" t="e">
        <f t="shared" si="105"/>
        <v>#DIV/0!</v>
      </c>
      <c r="L115" s="64">
        <f t="shared" si="112"/>
        <v>0</v>
      </c>
      <c r="M115" s="64">
        <f t="shared" si="96"/>
        <v>0</v>
      </c>
      <c r="N115" s="64">
        <f t="shared" si="97"/>
        <v>0</v>
      </c>
      <c r="O115" s="64">
        <f t="shared" si="98"/>
        <v>0</v>
      </c>
      <c r="P115" s="67" t="e">
        <f t="shared" si="99"/>
        <v>#DIV/0!</v>
      </c>
      <c r="Q115" s="64">
        <f t="shared" si="100"/>
        <v>0</v>
      </c>
      <c r="R115" s="15"/>
      <c r="S115" s="15"/>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c r="FS115" s="13"/>
      <c r="FT115" s="13"/>
      <c r="FU115" s="13"/>
      <c r="FV115" s="13"/>
      <c r="FW115" s="13"/>
      <c r="FX115" s="13"/>
      <c r="FY115" s="13"/>
      <c r="FZ115" s="13"/>
      <c r="GA115" s="13"/>
      <c r="GB115" s="13"/>
      <c r="GC115" s="13"/>
      <c r="GD115" s="13"/>
      <c r="GE115" s="13"/>
      <c r="GF115" s="13"/>
      <c r="GG115" s="13"/>
      <c r="GH115" s="13"/>
      <c r="GI115" s="13"/>
      <c r="GJ115" s="13"/>
      <c r="GK115" s="13"/>
      <c r="GL115" s="13"/>
      <c r="GM115" s="13"/>
      <c r="GN115" s="13"/>
      <c r="GO115" s="13"/>
      <c r="GP115" s="13"/>
      <c r="GQ115" s="13"/>
      <c r="GR115" s="13"/>
      <c r="GS115" s="13"/>
      <c r="GT115" s="13"/>
      <c r="GU115" s="13"/>
      <c r="GV115" s="13"/>
      <c r="GW115" s="13"/>
      <c r="GX115" s="13"/>
      <c r="GY115" s="13"/>
      <c r="GZ115" s="13"/>
      <c r="HA115" s="13"/>
      <c r="HB115" s="13"/>
      <c r="HC115" s="13"/>
      <c r="HD115" s="13"/>
      <c r="HE115" s="13"/>
      <c r="HF115" s="13"/>
      <c r="HG115" s="13"/>
      <c r="HH115" s="13"/>
      <c r="HI115" s="13"/>
      <c r="HJ115" s="13"/>
      <c r="HK115" s="13"/>
      <c r="HL115" s="13"/>
      <c r="HM115" s="13"/>
      <c r="HN115" s="13"/>
      <c r="HO115" s="13"/>
      <c r="HP115" s="13"/>
      <c r="HQ115" s="13"/>
      <c r="HR115" s="13"/>
      <c r="HS115" s="13"/>
      <c r="HT115" s="13"/>
      <c r="HU115" s="13"/>
      <c r="HV115" s="13"/>
      <c r="HW115" s="13"/>
      <c r="HX115" s="13"/>
      <c r="HY115" s="13"/>
      <c r="HZ115" s="13"/>
      <c r="IA115" s="13"/>
      <c r="IB115" s="13"/>
      <c r="IC115" s="13"/>
      <c r="ID115" s="13"/>
      <c r="IE115" s="13"/>
      <c r="IF115" s="13"/>
      <c r="IG115" s="13"/>
      <c r="IH115" s="13"/>
      <c r="II115" s="13"/>
      <c r="IJ115" s="13"/>
    </row>
    <row r="116" spans="1:244" s="14" customFormat="1" ht="60" hidden="1" customHeight="1" x14ac:dyDescent="0.3">
      <c r="A116" s="134" t="s">
        <v>37</v>
      </c>
      <c r="B116" s="80" t="s">
        <v>190</v>
      </c>
      <c r="C116" s="87"/>
      <c r="D116" s="87"/>
      <c r="E116" s="68"/>
      <c r="F116" s="65" t="e">
        <f t="shared" si="94"/>
        <v>#DIV/0!</v>
      </c>
      <c r="G116" s="64">
        <f t="shared" si="95"/>
        <v>0</v>
      </c>
      <c r="H116" s="68"/>
      <c r="I116" s="68"/>
      <c r="J116" s="68"/>
      <c r="K116" s="66" t="e">
        <f t="shared" si="105"/>
        <v>#DIV/0!</v>
      </c>
      <c r="L116" s="64">
        <f t="shared" si="112"/>
        <v>0</v>
      </c>
      <c r="M116" s="64">
        <f t="shared" si="96"/>
        <v>0</v>
      </c>
      <c r="N116" s="64">
        <f t="shared" si="97"/>
        <v>0</v>
      </c>
      <c r="O116" s="64">
        <f t="shared" si="98"/>
        <v>0</v>
      </c>
      <c r="P116" s="67" t="e">
        <f t="shared" si="99"/>
        <v>#DIV/0!</v>
      </c>
      <c r="Q116" s="64">
        <f t="shared" si="100"/>
        <v>0</v>
      </c>
      <c r="R116" s="15"/>
      <c r="S116" s="15"/>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c r="FS116" s="13"/>
      <c r="FT116" s="13"/>
      <c r="FU116" s="13"/>
      <c r="FV116" s="13"/>
      <c r="FW116" s="13"/>
      <c r="FX116" s="13"/>
      <c r="FY116" s="13"/>
      <c r="FZ116" s="13"/>
      <c r="GA116" s="13"/>
      <c r="GB116" s="13"/>
      <c r="GC116" s="13"/>
      <c r="GD116" s="13"/>
      <c r="GE116" s="13"/>
      <c r="GF116" s="13"/>
      <c r="GG116" s="13"/>
      <c r="GH116" s="13"/>
      <c r="GI116" s="13"/>
      <c r="GJ116" s="13"/>
      <c r="GK116" s="13"/>
      <c r="GL116" s="13"/>
      <c r="GM116" s="13"/>
      <c r="GN116" s="13"/>
      <c r="GO116" s="13"/>
      <c r="GP116" s="13"/>
      <c r="GQ116" s="13"/>
      <c r="GR116" s="13"/>
      <c r="GS116" s="13"/>
      <c r="GT116" s="13"/>
      <c r="GU116" s="13"/>
      <c r="GV116" s="13"/>
      <c r="GW116" s="13"/>
      <c r="GX116" s="13"/>
      <c r="GY116" s="13"/>
      <c r="GZ116" s="13"/>
      <c r="HA116" s="13"/>
      <c r="HB116" s="13"/>
      <c r="HC116" s="13"/>
      <c r="HD116" s="13"/>
      <c r="HE116" s="13"/>
      <c r="HF116" s="13"/>
      <c r="HG116" s="13"/>
      <c r="HH116" s="13"/>
      <c r="HI116" s="13"/>
      <c r="HJ116" s="13"/>
      <c r="HK116" s="13"/>
      <c r="HL116" s="13"/>
      <c r="HM116" s="13"/>
      <c r="HN116" s="13"/>
      <c r="HO116" s="13"/>
      <c r="HP116" s="13"/>
      <c r="HQ116" s="13"/>
      <c r="HR116" s="13"/>
      <c r="HS116" s="13"/>
      <c r="HT116" s="13"/>
      <c r="HU116" s="13"/>
      <c r="HV116" s="13"/>
      <c r="HW116" s="13"/>
      <c r="HX116" s="13"/>
      <c r="HY116" s="13"/>
      <c r="HZ116" s="13"/>
      <c r="IA116" s="13"/>
      <c r="IB116" s="13"/>
      <c r="IC116" s="13"/>
      <c r="ID116" s="13"/>
      <c r="IE116" s="13"/>
      <c r="IF116" s="13"/>
      <c r="IG116" s="13"/>
      <c r="IH116" s="13"/>
      <c r="II116" s="13"/>
      <c r="IJ116" s="13"/>
    </row>
    <row r="117" spans="1:244" s="14" customFormat="1" ht="80.25" customHeight="1" x14ac:dyDescent="0.3">
      <c r="A117" s="86" t="s">
        <v>76</v>
      </c>
      <c r="B117" s="135" t="s">
        <v>296</v>
      </c>
      <c r="C117" s="72">
        <f>SUM(C118:C121)</f>
        <v>4308560</v>
      </c>
      <c r="D117" s="72">
        <f>SUM(D118:D121)</f>
        <v>814204</v>
      </c>
      <c r="E117" s="72">
        <f>SUM(E118:E121)</f>
        <v>795538.18</v>
      </c>
      <c r="F117" s="73">
        <f t="shared" si="94"/>
        <v>97.707476259021092</v>
      </c>
      <c r="G117" s="72">
        <f t="shared" si="95"/>
        <v>-18665.819999999949</v>
      </c>
      <c r="H117" s="72"/>
      <c r="I117" s="72"/>
      <c r="J117" s="72"/>
      <c r="K117" s="66"/>
      <c r="L117" s="64"/>
      <c r="M117" s="72">
        <f t="shared" si="96"/>
        <v>4308560</v>
      </c>
      <c r="N117" s="72">
        <f t="shared" si="97"/>
        <v>814204</v>
      </c>
      <c r="O117" s="72">
        <f t="shared" si="98"/>
        <v>795538.18</v>
      </c>
      <c r="P117" s="75">
        <f t="shared" si="99"/>
        <v>97.707476259021092</v>
      </c>
      <c r="Q117" s="72">
        <f t="shared" si="100"/>
        <v>-18665.819999999949</v>
      </c>
      <c r="R117" s="15"/>
      <c r="S117" s="15"/>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row>
    <row r="118" spans="1:244" s="14" customFormat="1" ht="46.5" customHeight="1" x14ac:dyDescent="0.3">
      <c r="A118" s="84" t="s">
        <v>70</v>
      </c>
      <c r="B118" s="80" t="s">
        <v>191</v>
      </c>
      <c r="C118" s="68">
        <v>40076</v>
      </c>
      <c r="D118" s="68">
        <v>10196</v>
      </c>
      <c r="E118" s="68">
        <v>9477.5</v>
      </c>
      <c r="F118" s="69">
        <f t="shared" si="94"/>
        <v>92.953118870145161</v>
      </c>
      <c r="G118" s="68">
        <f t="shared" si="95"/>
        <v>-718.5</v>
      </c>
      <c r="H118" s="68"/>
      <c r="I118" s="68"/>
      <c r="J118" s="68"/>
      <c r="K118" s="66"/>
      <c r="L118" s="64"/>
      <c r="M118" s="68">
        <f t="shared" si="96"/>
        <v>40076</v>
      </c>
      <c r="N118" s="68">
        <f t="shared" si="97"/>
        <v>10196</v>
      </c>
      <c r="O118" s="68">
        <f t="shared" si="98"/>
        <v>9477.5</v>
      </c>
      <c r="P118" s="71">
        <f t="shared" si="99"/>
        <v>92.953118870145161</v>
      </c>
      <c r="Q118" s="68">
        <f t="shared" si="100"/>
        <v>-718.5</v>
      </c>
      <c r="R118" s="15"/>
      <c r="S118" s="15"/>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c r="FS118" s="13"/>
      <c r="FT118" s="13"/>
      <c r="FU118" s="13"/>
      <c r="FV118" s="13"/>
      <c r="FW118" s="13"/>
      <c r="FX118" s="13"/>
      <c r="FY118" s="13"/>
      <c r="FZ118" s="13"/>
      <c r="GA118" s="13"/>
      <c r="GB118" s="13"/>
      <c r="GC118" s="13"/>
      <c r="GD118" s="13"/>
      <c r="GE118" s="13"/>
      <c r="GF118" s="13"/>
      <c r="GG118" s="13"/>
      <c r="GH118" s="13"/>
      <c r="GI118" s="13"/>
      <c r="GJ118" s="13"/>
      <c r="GK118" s="13"/>
      <c r="GL118" s="13"/>
      <c r="GM118" s="13"/>
      <c r="GN118" s="13"/>
      <c r="GO118" s="13"/>
      <c r="GP118" s="13"/>
      <c r="GQ118" s="13"/>
      <c r="GR118" s="13"/>
      <c r="GS118" s="13"/>
      <c r="GT118" s="13"/>
      <c r="GU118" s="13"/>
      <c r="GV118" s="13"/>
      <c r="GW118" s="13"/>
      <c r="GX118" s="13"/>
      <c r="GY118" s="13"/>
      <c r="GZ118" s="13"/>
      <c r="HA118" s="13"/>
      <c r="HB118" s="13"/>
      <c r="HC118" s="13"/>
      <c r="HD118" s="13"/>
      <c r="HE118" s="13"/>
      <c r="HF118" s="13"/>
      <c r="HG118" s="13"/>
      <c r="HH118" s="13"/>
      <c r="HI118" s="13"/>
      <c r="HJ118" s="13"/>
      <c r="HK118" s="13"/>
      <c r="HL118" s="13"/>
      <c r="HM118" s="13"/>
      <c r="HN118" s="13"/>
      <c r="HO118" s="13"/>
      <c r="HP118" s="13"/>
      <c r="HQ118" s="13"/>
      <c r="HR118" s="13"/>
      <c r="HS118" s="13"/>
      <c r="HT118" s="13"/>
      <c r="HU118" s="13"/>
      <c r="HV118" s="13"/>
      <c r="HW118" s="13"/>
      <c r="HX118" s="13"/>
      <c r="HY118" s="13"/>
      <c r="HZ118" s="13"/>
      <c r="IA118" s="13"/>
      <c r="IB118" s="13"/>
      <c r="IC118" s="13"/>
      <c r="ID118" s="13"/>
      <c r="IE118" s="13"/>
      <c r="IF118" s="13"/>
      <c r="IG118" s="13"/>
      <c r="IH118" s="13"/>
      <c r="II118" s="13"/>
      <c r="IJ118" s="13"/>
    </row>
    <row r="119" spans="1:244" s="14" customFormat="1" ht="47.25" customHeight="1" x14ac:dyDescent="0.3">
      <c r="A119" s="84" t="s">
        <v>102</v>
      </c>
      <c r="B119" s="80" t="s">
        <v>72</v>
      </c>
      <c r="C119" s="68">
        <v>19200</v>
      </c>
      <c r="D119" s="68">
        <v>3200</v>
      </c>
      <c r="E119" s="68">
        <v>0</v>
      </c>
      <c r="F119" s="69">
        <f t="shared" si="94"/>
        <v>0</v>
      </c>
      <c r="G119" s="68">
        <f t="shared" si="95"/>
        <v>-3200</v>
      </c>
      <c r="H119" s="68"/>
      <c r="I119" s="68"/>
      <c r="J119" s="68"/>
      <c r="K119" s="66"/>
      <c r="L119" s="64"/>
      <c r="M119" s="68">
        <f t="shared" si="96"/>
        <v>19200</v>
      </c>
      <c r="N119" s="68">
        <f t="shared" si="97"/>
        <v>3200</v>
      </c>
      <c r="O119" s="68">
        <f t="shared" si="98"/>
        <v>0</v>
      </c>
      <c r="P119" s="71">
        <f t="shared" si="99"/>
        <v>0</v>
      </c>
      <c r="Q119" s="68">
        <f t="shared" si="100"/>
        <v>-3200</v>
      </c>
      <c r="R119" s="15"/>
      <c r="S119" s="15"/>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c r="FS119" s="13"/>
      <c r="FT119" s="13"/>
      <c r="FU119" s="13"/>
      <c r="FV119" s="13"/>
      <c r="FW119" s="13"/>
      <c r="FX119" s="13"/>
      <c r="FY119" s="13"/>
      <c r="FZ119" s="13"/>
      <c r="GA119" s="13"/>
      <c r="GB119" s="13"/>
      <c r="GC119" s="13"/>
      <c r="GD119" s="13"/>
      <c r="GE119" s="13"/>
      <c r="GF119" s="13"/>
      <c r="GG119" s="13"/>
      <c r="GH119" s="13"/>
      <c r="GI119" s="13"/>
      <c r="GJ119" s="13"/>
      <c r="GK119" s="13"/>
      <c r="GL119" s="13"/>
      <c r="GM119" s="13"/>
      <c r="GN119" s="13"/>
      <c r="GO119" s="13"/>
      <c r="GP119" s="13"/>
      <c r="GQ119" s="13"/>
      <c r="GR119" s="13"/>
      <c r="GS119" s="13"/>
      <c r="GT119" s="13"/>
      <c r="GU119" s="13"/>
      <c r="GV119" s="13"/>
      <c r="GW119" s="13"/>
      <c r="GX119" s="13"/>
      <c r="GY119" s="13"/>
      <c r="GZ119" s="13"/>
      <c r="HA119" s="13"/>
      <c r="HB119" s="13"/>
      <c r="HC119" s="13"/>
      <c r="HD119" s="13"/>
      <c r="HE119" s="13"/>
      <c r="HF119" s="13"/>
      <c r="HG119" s="13"/>
      <c r="HH119" s="13"/>
      <c r="HI119" s="13"/>
      <c r="HJ119" s="13"/>
      <c r="HK119" s="13"/>
      <c r="HL119" s="13"/>
      <c r="HM119" s="13"/>
      <c r="HN119" s="13"/>
      <c r="HO119" s="13"/>
      <c r="HP119" s="13"/>
      <c r="HQ119" s="13"/>
      <c r="HR119" s="13"/>
      <c r="HS119" s="13"/>
      <c r="HT119" s="13"/>
      <c r="HU119" s="13"/>
      <c r="HV119" s="13"/>
      <c r="HW119" s="13"/>
      <c r="HX119" s="13"/>
      <c r="HY119" s="13"/>
      <c r="HZ119" s="13"/>
      <c r="IA119" s="13"/>
      <c r="IB119" s="13"/>
      <c r="IC119" s="13"/>
      <c r="ID119" s="13"/>
      <c r="IE119" s="13"/>
      <c r="IF119" s="13"/>
      <c r="IG119" s="13"/>
      <c r="IH119" s="13"/>
      <c r="II119" s="13"/>
      <c r="IJ119" s="13"/>
    </row>
    <row r="120" spans="1:244" s="14" customFormat="1" ht="69" customHeight="1" x14ac:dyDescent="0.3">
      <c r="A120" s="84" t="s">
        <v>71</v>
      </c>
      <c r="B120" s="81" t="s">
        <v>193</v>
      </c>
      <c r="C120" s="68">
        <v>4249284</v>
      </c>
      <c r="D120" s="68">
        <v>800808</v>
      </c>
      <c r="E120" s="68">
        <v>786060.68</v>
      </c>
      <c r="F120" s="69">
        <f t="shared" si="94"/>
        <v>98.158444970579723</v>
      </c>
      <c r="G120" s="68">
        <f t="shared" si="95"/>
        <v>-14747.319999999949</v>
      </c>
      <c r="H120" s="68"/>
      <c r="I120" s="68"/>
      <c r="J120" s="68"/>
      <c r="K120" s="66"/>
      <c r="L120" s="64"/>
      <c r="M120" s="68">
        <f t="shared" si="96"/>
        <v>4249284</v>
      </c>
      <c r="N120" s="68">
        <f t="shared" si="97"/>
        <v>800808</v>
      </c>
      <c r="O120" s="68">
        <f t="shared" si="98"/>
        <v>786060.68</v>
      </c>
      <c r="P120" s="71">
        <f t="shared" si="99"/>
        <v>98.158444970579723</v>
      </c>
      <c r="Q120" s="68">
        <f t="shared" si="100"/>
        <v>-14747.319999999949</v>
      </c>
      <c r="R120" s="15"/>
      <c r="S120" s="15"/>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c r="EN120" s="13"/>
      <c r="EO120" s="13"/>
      <c r="EP120" s="13"/>
      <c r="EQ120" s="13"/>
      <c r="ER120" s="13"/>
      <c r="ES120" s="13"/>
      <c r="ET120" s="13"/>
      <c r="EU120" s="13"/>
      <c r="EV120" s="13"/>
      <c r="EW120" s="13"/>
      <c r="EX120" s="13"/>
      <c r="EY120" s="13"/>
      <c r="EZ120" s="13"/>
      <c r="FA120" s="13"/>
      <c r="FB120" s="13"/>
      <c r="FC120" s="13"/>
      <c r="FD120" s="13"/>
      <c r="FE120" s="13"/>
      <c r="FF120" s="13"/>
      <c r="FG120" s="13"/>
      <c r="FH120" s="13"/>
      <c r="FI120" s="13"/>
      <c r="FJ120" s="13"/>
      <c r="FK120" s="13"/>
      <c r="FL120" s="13"/>
      <c r="FM120" s="13"/>
      <c r="FN120" s="13"/>
      <c r="FO120" s="13"/>
      <c r="FP120" s="13"/>
      <c r="FQ120" s="13"/>
      <c r="FR120" s="13"/>
      <c r="FS120" s="13"/>
      <c r="FT120" s="13"/>
      <c r="FU120" s="13"/>
      <c r="FV120" s="13"/>
      <c r="FW120" s="13"/>
      <c r="FX120" s="13"/>
      <c r="FY120" s="13"/>
      <c r="FZ120" s="13"/>
      <c r="GA120" s="13"/>
      <c r="GB120" s="13"/>
      <c r="GC120" s="13"/>
      <c r="GD120" s="13"/>
      <c r="GE120" s="13"/>
      <c r="GF120" s="13"/>
      <c r="GG120" s="13"/>
      <c r="GH120" s="13"/>
      <c r="GI120" s="13"/>
      <c r="GJ120" s="13"/>
      <c r="GK120" s="13"/>
      <c r="GL120" s="13"/>
      <c r="GM120" s="13"/>
      <c r="GN120" s="13"/>
      <c r="GO120" s="13"/>
      <c r="GP120" s="13"/>
      <c r="GQ120" s="13"/>
      <c r="GR120" s="13"/>
      <c r="GS120" s="13"/>
      <c r="GT120" s="13"/>
      <c r="GU120" s="13"/>
      <c r="GV120" s="13"/>
      <c r="GW120" s="13"/>
      <c r="GX120" s="13"/>
      <c r="GY120" s="13"/>
      <c r="GZ120" s="13"/>
      <c r="HA120" s="13"/>
      <c r="HB120" s="13"/>
      <c r="HC120" s="13"/>
      <c r="HD120" s="13"/>
      <c r="HE120" s="13"/>
      <c r="HF120" s="13"/>
      <c r="HG120" s="13"/>
      <c r="HH120" s="13"/>
      <c r="HI120" s="13"/>
      <c r="HJ120" s="13"/>
      <c r="HK120" s="13"/>
      <c r="HL120" s="13"/>
      <c r="HM120" s="13"/>
      <c r="HN120" s="13"/>
      <c r="HO120" s="13"/>
      <c r="HP120" s="13"/>
      <c r="HQ120" s="13"/>
      <c r="HR120" s="13"/>
      <c r="HS120" s="13"/>
      <c r="HT120" s="13"/>
      <c r="HU120" s="13"/>
      <c r="HV120" s="13"/>
      <c r="HW120" s="13"/>
      <c r="HX120" s="13"/>
      <c r="HY120" s="13"/>
      <c r="HZ120" s="13"/>
      <c r="IA120" s="13"/>
      <c r="IB120" s="13"/>
      <c r="IC120" s="13"/>
      <c r="ID120" s="13"/>
      <c r="IE120" s="13"/>
      <c r="IF120" s="13"/>
      <c r="IG120" s="13"/>
      <c r="IH120" s="13"/>
      <c r="II120" s="13"/>
      <c r="IJ120" s="13"/>
    </row>
    <row r="121" spans="1:244" s="14" customFormat="1" ht="64.5" hidden="1" customHeight="1" x14ac:dyDescent="0.3">
      <c r="A121" s="84" t="s">
        <v>192</v>
      </c>
      <c r="B121" s="81" t="s">
        <v>297</v>
      </c>
      <c r="C121" s="68"/>
      <c r="D121" s="68"/>
      <c r="E121" s="68"/>
      <c r="F121" s="69" t="e">
        <f t="shared" si="94"/>
        <v>#DIV/0!</v>
      </c>
      <c r="G121" s="68">
        <f t="shared" si="95"/>
        <v>0</v>
      </c>
      <c r="H121" s="68"/>
      <c r="I121" s="68"/>
      <c r="J121" s="68"/>
      <c r="K121" s="66"/>
      <c r="L121" s="64"/>
      <c r="M121" s="68">
        <f t="shared" si="96"/>
        <v>0</v>
      </c>
      <c r="N121" s="68">
        <f t="shared" si="97"/>
        <v>0</v>
      </c>
      <c r="O121" s="68">
        <f t="shared" si="98"/>
        <v>0</v>
      </c>
      <c r="P121" s="71" t="e">
        <f t="shared" si="99"/>
        <v>#DIV/0!</v>
      </c>
      <c r="Q121" s="68">
        <f t="shared" si="100"/>
        <v>0</v>
      </c>
      <c r="R121" s="15"/>
      <c r="S121" s="15"/>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c r="IF121" s="13"/>
      <c r="IG121" s="13"/>
      <c r="IH121" s="13"/>
      <c r="II121" s="13"/>
      <c r="IJ121" s="13"/>
    </row>
    <row r="122" spans="1:244" s="14" customFormat="1" ht="36.75" hidden="1" customHeight="1" x14ac:dyDescent="0.3">
      <c r="A122" s="86" t="s">
        <v>77</v>
      </c>
      <c r="B122" s="22" t="s">
        <v>194</v>
      </c>
      <c r="C122" s="72">
        <f>SUM(C123:C131)</f>
        <v>0</v>
      </c>
      <c r="D122" s="72"/>
      <c r="E122" s="72">
        <f>SUM(E123:E131)</f>
        <v>0</v>
      </c>
      <c r="F122" s="65" t="e">
        <f t="shared" si="94"/>
        <v>#DIV/0!</v>
      </c>
      <c r="G122" s="64">
        <f t="shared" si="95"/>
        <v>0</v>
      </c>
      <c r="H122" s="72"/>
      <c r="I122" s="72"/>
      <c r="J122" s="68"/>
      <c r="K122" s="66"/>
      <c r="L122" s="64"/>
      <c r="M122" s="64">
        <f t="shared" si="96"/>
        <v>0</v>
      </c>
      <c r="N122" s="64">
        <f t="shared" si="97"/>
        <v>0</v>
      </c>
      <c r="O122" s="64">
        <f t="shared" si="98"/>
        <v>0</v>
      </c>
      <c r="P122" s="67" t="e">
        <f t="shared" si="99"/>
        <v>#DIV/0!</v>
      </c>
      <c r="Q122" s="64">
        <f t="shared" si="100"/>
        <v>0</v>
      </c>
      <c r="R122" s="15"/>
      <c r="S122" s="15"/>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c r="IF122" s="13"/>
      <c r="IG122" s="13"/>
      <c r="IH122" s="13"/>
      <c r="II122" s="13"/>
      <c r="IJ122" s="13"/>
    </row>
    <row r="123" spans="1:244" s="14" customFormat="1" ht="29.25" hidden="1" customHeight="1" x14ac:dyDescent="0.3">
      <c r="A123" s="84" t="s">
        <v>38</v>
      </c>
      <c r="B123" s="80" t="s">
        <v>39</v>
      </c>
      <c r="C123" s="68"/>
      <c r="D123" s="68"/>
      <c r="E123" s="68"/>
      <c r="F123" s="65" t="e">
        <f t="shared" si="94"/>
        <v>#DIV/0!</v>
      </c>
      <c r="G123" s="64">
        <f t="shared" si="95"/>
        <v>0</v>
      </c>
      <c r="H123" s="68"/>
      <c r="I123" s="68"/>
      <c r="J123" s="68"/>
      <c r="K123" s="66"/>
      <c r="L123" s="64"/>
      <c r="M123" s="64">
        <f t="shared" si="96"/>
        <v>0</v>
      </c>
      <c r="N123" s="64">
        <f t="shared" si="97"/>
        <v>0</v>
      </c>
      <c r="O123" s="64">
        <f t="shared" si="98"/>
        <v>0</v>
      </c>
      <c r="P123" s="67" t="e">
        <f t="shared" si="99"/>
        <v>#DIV/0!</v>
      </c>
      <c r="Q123" s="64">
        <f t="shared" si="100"/>
        <v>0</v>
      </c>
      <c r="R123" s="15"/>
      <c r="S123" s="15"/>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c r="IG123" s="13"/>
      <c r="IH123" s="13"/>
      <c r="II123" s="13"/>
      <c r="IJ123" s="13"/>
    </row>
    <row r="124" spans="1:244" s="14" customFormat="1" ht="26.25" hidden="1" customHeight="1" x14ac:dyDescent="0.3">
      <c r="A124" s="84" t="s">
        <v>45</v>
      </c>
      <c r="B124" s="80" t="s">
        <v>195</v>
      </c>
      <c r="C124" s="68"/>
      <c r="D124" s="68"/>
      <c r="E124" s="68"/>
      <c r="F124" s="65" t="e">
        <f t="shared" si="94"/>
        <v>#DIV/0!</v>
      </c>
      <c r="G124" s="64">
        <f t="shared" si="95"/>
        <v>0</v>
      </c>
      <c r="H124" s="68"/>
      <c r="I124" s="68"/>
      <c r="J124" s="68"/>
      <c r="K124" s="66"/>
      <c r="L124" s="64"/>
      <c r="M124" s="64">
        <f t="shared" si="96"/>
        <v>0</v>
      </c>
      <c r="N124" s="64">
        <f t="shared" si="97"/>
        <v>0</v>
      </c>
      <c r="O124" s="64">
        <f t="shared" si="98"/>
        <v>0</v>
      </c>
      <c r="P124" s="67" t="e">
        <f t="shared" si="99"/>
        <v>#DIV/0!</v>
      </c>
      <c r="Q124" s="64">
        <f t="shared" si="100"/>
        <v>0</v>
      </c>
      <c r="R124" s="15"/>
      <c r="S124" s="15"/>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row>
    <row r="125" spans="1:244" s="16" customFormat="1" ht="25.5" hidden="1" customHeight="1" x14ac:dyDescent="0.3">
      <c r="A125" s="84" t="s">
        <v>46</v>
      </c>
      <c r="B125" s="81" t="s">
        <v>40</v>
      </c>
      <c r="C125" s="68"/>
      <c r="D125" s="68"/>
      <c r="E125" s="68"/>
      <c r="F125" s="65" t="e">
        <f t="shared" si="94"/>
        <v>#DIV/0!</v>
      </c>
      <c r="G125" s="64">
        <f t="shared" si="95"/>
        <v>0</v>
      </c>
      <c r="H125" s="68"/>
      <c r="I125" s="68"/>
      <c r="J125" s="68"/>
      <c r="K125" s="66"/>
      <c r="L125" s="64"/>
      <c r="M125" s="64">
        <f t="shared" si="96"/>
        <v>0</v>
      </c>
      <c r="N125" s="64">
        <f t="shared" si="97"/>
        <v>0</v>
      </c>
      <c r="O125" s="64">
        <f t="shared" si="98"/>
        <v>0</v>
      </c>
      <c r="P125" s="67" t="e">
        <f t="shared" si="99"/>
        <v>#DIV/0!</v>
      </c>
      <c r="Q125" s="64">
        <f t="shared" si="100"/>
        <v>0</v>
      </c>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row>
    <row r="126" spans="1:244" s="16" customFormat="1" ht="36.75" hidden="1" customHeight="1" x14ac:dyDescent="0.3">
      <c r="A126" s="84" t="s">
        <v>47</v>
      </c>
      <c r="B126" s="81" t="s">
        <v>41</v>
      </c>
      <c r="C126" s="68"/>
      <c r="D126" s="68"/>
      <c r="E126" s="68"/>
      <c r="F126" s="65" t="e">
        <f t="shared" si="94"/>
        <v>#DIV/0!</v>
      </c>
      <c r="G126" s="64">
        <f t="shared" si="95"/>
        <v>0</v>
      </c>
      <c r="H126" s="68"/>
      <c r="I126" s="68"/>
      <c r="J126" s="68"/>
      <c r="K126" s="66"/>
      <c r="L126" s="64"/>
      <c r="M126" s="64">
        <f t="shared" si="96"/>
        <v>0</v>
      </c>
      <c r="N126" s="64">
        <f t="shared" si="97"/>
        <v>0</v>
      </c>
      <c r="O126" s="64">
        <f t="shared" si="98"/>
        <v>0</v>
      </c>
      <c r="P126" s="67" t="e">
        <f t="shared" si="99"/>
        <v>#DIV/0!</v>
      </c>
      <c r="Q126" s="64">
        <f t="shared" si="100"/>
        <v>0</v>
      </c>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row>
    <row r="127" spans="1:244" s="7" customFormat="1" ht="23.25" hidden="1" customHeight="1" x14ac:dyDescent="0.3">
      <c r="A127" s="84" t="s">
        <v>48</v>
      </c>
      <c r="B127" s="80" t="s">
        <v>42</v>
      </c>
      <c r="C127" s="68"/>
      <c r="D127" s="68"/>
      <c r="E127" s="68"/>
      <c r="F127" s="65" t="e">
        <f t="shared" si="94"/>
        <v>#DIV/0!</v>
      </c>
      <c r="G127" s="64">
        <f t="shared" si="95"/>
        <v>0</v>
      </c>
      <c r="H127" s="68"/>
      <c r="I127" s="68"/>
      <c r="J127" s="68"/>
      <c r="K127" s="66"/>
      <c r="L127" s="64"/>
      <c r="M127" s="64">
        <f t="shared" si="96"/>
        <v>0</v>
      </c>
      <c r="N127" s="64">
        <f t="shared" si="97"/>
        <v>0</v>
      </c>
      <c r="O127" s="64">
        <f t="shared" si="98"/>
        <v>0</v>
      </c>
      <c r="P127" s="67" t="e">
        <f t="shared" si="99"/>
        <v>#DIV/0!</v>
      </c>
      <c r="Q127" s="64">
        <f t="shared" si="100"/>
        <v>0</v>
      </c>
      <c r="R127" s="15"/>
      <c r="S127" s="15"/>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row>
    <row r="128" spans="1:244" s="14" customFormat="1" ht="22.5" hidden="1" customHeight="1" x14ac:dyDescent="0.3">
      <c r="A128" s="84" t="s">
        <v>49</v>
      </c>
      <c r="B128" s="80" t="s">
        <v>43</v>
      </c>
      <c r="C128" s="68"/>
      <c r="D128" s="68"/>
      <c r="E128" s="68"/>
      <c r="F128" s="65" t="e">
        <f t="shared" si="94"/>
        <v>#DIV/0!</v>
      </c>
      <c r="G128" s="64">
        <f t="shared" si="95"/>
        <v>0</v>
      </c>
      <c r="H128" s="68"/>
      <c r="I128" s="68"/>
      <c r="J128" s="68"/>
      <c r="K128" s="66"/>
      <c r="L128" s="64"/>
      <c r="M128" s="64">
        <f t="shared" si="96"/>
        <v>0</v>
      </c>
      <c r="N128" s="64">
        <f t="shared" si="97"/>
        <v>0</v>
      </c>
      <c r="O128" s="64">
        <f t="shared" si="98"/>
        <v>0</v>
      </c>
      <c r="P128" s="67" t="e">
        <f t="shared" si="99"/>
        <v>#DIV/0!</v>
      </c>
      <c r="Q128" s="64">
        <f t="shared" si="100"/>
        <v>0</v>
      </c>
      <c r="R128" s="15"/>
      <c r="S128" s="15"/>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c r="FM128" s="13"/>
      <c r="FN128" s="13"/>
      <c r="FO128" s="13"/>
      <c r="FP128" s="13"/>
      <c r="FQ128" s="13"/>
      <c r="FR128" s="13"/>
      <c r="FS128" s="13"/>
      <c r="FT128" s="13"/>
      <c r="FU128" s="13"/>
      <c r="FV128" s="13"/>
      <c r="FW128" s="13"/>
      <c r="FX128" s="13"/>
      <c r="FY128" s="13"/>
      <c r="FZ128" s="13"/>
      <c r="GA128" s="13"/>
      <c r="GB128" s="13"/>
      <c r="GC128" s="13"/>
      <c r="GD128" s="13"/>
      <c r="GE128" s="13"/>
      <c r="GF128" s="13"/>
      <c r="GG128" s="13"/>
      <c r="GH128" s="13"/>
      <c r="GI128" s="13"/>
      <c r="GJ128" s="13"/>
      <c r="GK128" s="13"/>
      <c r="GL128" s="13"/>
      <c r="GM128" s="13"/>
      <c r="GN128" s="13"/>
      <c r="GO128" s="13"/>
      <c r="GP128" s="13"/>
      <c r="GQ128" s="13"/>
      <c r="GR128" s="13"/>
      <c r="GS128" s="13"/>
      <c r="GT128" s="13"/>
      <c r="GU128" s="13"/>
      <c r="GV128" s="13"/>
      <c r="GW128" s="13"/>
      <c r="GX128" s="13"/>
      <c r="GY128" s="13"/>
      <c r="GZ128" s="13"/>
      <c r="HA128" s="13"/>
      <c r="HB128" s="13"/>
      <c r="HC128" s="13"/>
      <c r="HD128" s="13"/>
      <c r="HE128" s="13"/>
      <c r="HF128" s="13"/>
      <c r="HG128" s="13"/>
      <c r="HH128" s="13"/>
      <c r="HI128" s="13"/>
      <c r="HJ128" s="13"/>
      <c r="HK128" s="13"/>
      <c r="HL128" s="13"/>
      <c r="HM128" s="13"/>
      <c r="HN128" s="13"/>
      <c r="HO128" s="13"/>
      <c r="HP128" s="13"/>
      <c r="HQ128" s="13"/>
      <c r="HR128" s="13"/>
      <c r="HS128" s="13"/>
      <c r="HT128" s="13"/>
      <c r="HU128" s="13"/>
      <c r="HV128" s="13"/>
      <c r="HW128" s="13"/>
      <c r="HX128" s="13"/>
      <c r="HY128" s="13"/>
      <c r="HZ128" s="13"/>
      <c r="IA128" s="13"/>
      <c r="IB128" s="13"/>
      <c r="IC128" s="13"/>
      <c r="ID128" s="13"/>
      <c r="IE128" s="13"/>
      <c r="IF128" s="13"/>
      <c r="IG128" s="13"/>
      <c r="IH128" s="13"/>
      <c r="II128" s="13"/>
      <c r="IJ128" s="13"/>
    </row>
    <row r="129" spans="1:244" s="14" customFormat="1" ht="21.75" hidden="1" customHeight="1" x14ac:dyDescent="0.3">
      <c r="A129" s="88" t="s">
        <v>50</v>
      </c>
      <c r="B129" s="81" t="s">
        <v>196</v>
      </c>
      <c r="C129" s="68"/>
      <c r="D129" s="68"/>
      <c r="E129" s="68"/>
      <c r="F129" s="65" t="e">
        <f t="shared" si="94"/>
        <v>#DIV/0!</v>
      </c>
      <c r="G129" s="64">
        <f t="shared" si="95"/>
        <v>0</v>
      </c>
      <c r="H129" s="68"/>
      <c r="I129" s="68"/>
      <c r="J129" s="68"/>
      <c r="K129" s="66"/>
      <c r="L129" s="64"/>
      <c r="M129" s="64">
        <f t="shared" si="96"/>
        <v>0</v>
      </c>
      <c r="N129" s="64">
        <f t="shared" si="97"/>
        <v>0</v>
      </c>
      <c r="O129" s="64">
        <f t="shared" si="98"/>
        <v>0</v>
      </c>
      <c r="P129" s="67" t="e">
        <f t="shared" si="99"/>
        <v>#DIV/0!</v>
      </c>
      <c r="Q129" s="64">
        <f t="shared" si="100"/>
        <v>0</v>
      </c>
      <c r="R129" s="15"/>
      <c r="S129" s="15"/>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c r="IF129" s="13"/>
      <c r="IG129" s="13"/>
      <c r="IH129" s="13"/>
      <c r="II129" s="13"/>
      <c r="IJ129" s="13"/>
    </row>
    <row r="130" spans="1:244" s="14" customFormat="1" ht="36" hidden="1" customHeight="1" x14ac:dyDescent="0.3">
      <c r="A130" s="88" t="s">
        <v>173</v>
      </c>
      <c r="B130" s="80" t="s">
        <v>174</v>
      </c>
      <c r="C130" s="68"/>
      <c r="D130" s="68"/>
      <c r="E130" s="68"/>
      <c r="F130" s="65" t="e">
        <f t="shared" si="94"/>
        <v>#DIV/0!</v>
      </c>
      <c r="G130" s="64">
        <f t="shared" si="95"/>
        <v>0</v>
      </c>
      <c r="H130" s="68"/>
      <c r="I130" s="68"/>
      <c r="J130" s="68"/>
      <c r="K130" s="66"/>
      <c r="L130" s="64"/>
      <c r="M130" s="64">
        <f t="shared" si="96"/>
        <v>0</v>
      </c>
      <c r="N130" s="64">
        <f t="shared" si="97"/>
        <v>0</v>
      </c>
      <c r="O130" s="64">
        <f t="shared" si="98"/>
        <v>0</v>
      </c>
      <c r="P130" s="67" t="e">
        <f t="shared" si="99"/>
        <v>#DIV/0!</v>
      </c>
      <c r="Q130" s="64">
        <f t="shared" si="100"/>
        <v>0</v>
      </c>
      <c r="R130" s="15"/>
      <c r="S130" s="15"/>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c r="IF130" s="13"/>
      <c r="IG130" s="13"/>
      <c r="IH130" s="13"/>
      <c r="II130" s="13"/>
      <c r="IJ130" s="13"/>
    </row>
    <row r="131" spans="1:244" s="16" customFormat="1" ht="23.25" hidden="1" customHeight="1" x14ac:dyDescent="0.3">
      <c r="A131" s="88"/>
      <c r="B131" s="80"/>
      <c r="C131" s="68"/>
      <c r="D131" s="68"/>
      <c r="E131" s="68"/>
      <c r="F131" s="65" t="e">
        <f t="shared" si="94"/>
        <v>#DIV/0!</v>
      </c>
      <c r="G131" s="64">
        <f t="shared" si="95"/>
        <v>0</v>
      </c>
      <c r="H131" s="64"/>
      <c r="I131" s="64"/>
      <c r="J131" s="68"/>
      <c r="K131" s="66"/>
      <c r="L131" s="64"/>
      <c r="M131" s="64">
        <f t="shared" si="96"/>
        <v>0</v>
      </c>
      <c r="N131" s="64">
        <f t="shared" si="97"/>
        <v>0</v>
      </c>
      <c r="O131" s="64">
        <f t="shared" si="98"/>
        <v>0</v>
      </c>
      <c r="P131" s="67" t="e">
        <f t="shared" si="99"/>
        <v>#DIV/0!</v>
      </c>
      <c r="Q131" s="64">
        <f t="shared" si="100"/>
        <v>0</v>
      </c>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row>
    <row r="132" spans="1:244" s="14" customFormat="1" ht="57.75" customHeight="1" x14ac:dyDescent="0.3">
      <c r="A132" s="136" t="s">
        <v>51</v>
      </c>
      <c r="B132" s="22" t="s">
        <v>44</v>
      </c>
      <c r="C132" s="72">
        <v>50000</v>
      </c>
      <c r="D132" s="72">
        <v>6895</v>
      </c>
      <c r="E132" s="72">
        <v>3107.5</v>
      </c>
      <c r="F132" s="73">
        <f t="shared" si="94"/>
        <v>45.068890500362578</v>
      </c>
      <c r="G132" s="72">
        <f t="shared" si="95"/>
        <v>-3787.5</v>
      </c>
      <c r="H132" s="72"/>
      <c r="I132" s="72"/>
      <c r="J132" s="72"/>
      <c r="K132" s="66"/>
      <c r="L132" s="64"/>
      <c r="M132" s="72">
        <f t="shared" si="96"/>
        <v>50000</v>
      </c>
      <c r="N132" s="72">
        <f t="shared" si="97"/>
        <v>6895</v>
      </c>
      <c r="O132" s="72">
        <f t="shared" si="98"/>
        <v>3107.5</v>
      </c>
      <c r="P132" s="75">
        <f t="shared" si="99"/>
        <v>45.068890500362578</v>
      </c>
      <c r="Q132" s="72">
        <f t="shared" si="100"/>
        <v>-3787.5</v>
      </c>
      <c r="R132" s="15"/>
      <c r="S132" s="15"/>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c r="IF132" s="13"/>
      <c r="IG132" s="13"/>
      <c r="IH132" s="13"/>
      <c r="II132" s="13"/>
      <c r="IJ132" s="13"/>
    </row>
    <row r="133" spans="1:244" s="14" customFormat="1" ht="173.25" hidden="1" customHeight="1" x14ac:dyDescent="0.3">
      <c r="A133" s="55" t="s">
        <v>52</v>
      </c>
      <c r="B133" s="22" t="s">
        <v>197</v>
      </c>
      <c r="C133" s="72">
        <f>SUM(C134:C139)</f>
        <v>0</v>
      </c>
      <c r="D133" s="72"/>
      <c r="E133" s="72">
        <f>SUM(E134:E139)</f>
        <v>0</v>
      </c>
      <c r="F133" s="65" t="e">
        <f t="shared" si="94"/>
        <v>#DIV/0!</v>
      </c>
      <c r="G133" s="64">
        <f t="shared" si="95"/>
        <v>0</v>
      </c>
      <c r="H133" s="72"/>
      <c r="I133" s="72"/>
      <c r="J133" s="72"/>
      <c r="K133" s="66"/>
      <c r="L133" s="64"/>
      <c r="M133" s="72">
        <f t="shared" si="96"/>
        <v>0</v>
      </c>
      <c r="N133" s="72">
        <f t="shared" si="97"/>
        <v>0</v>
      </c>
      <c r="O133" s="72">
        <f t="shared" si="98"/>
        <v>0</v>
      </c>
      <c r="P133" s="75" t="e">
        <f t="shared" si="99"/>
        <v>#DIV/0!</v>
      </c>
      <c r="Q133" s="72">
        <f t="shared" si="100"/>
        <v>0</v>
      </c>
      <c r="R133" s="15"/>
      <c r="S133" s="15"/>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row>
    <row r="134" spans="1:244" s="14" customFormat="1" ht="40.5" hidden="1" customHeight="1" x14ac:dyDescent="0.3">
      <c r="A134" s="56" t="s">
        <v>103</v>
      </c>
      <c r="B134" s="81" t="s">
        <v>108</v>
      </c>
      <c r="C134" s="68"/>
      <c r="D134" s="68"/>
      <c r="E134" s="68"/>
      <c r="F134" s="65" t="e">
        <f t="shared" si="94"/>
        <v>#DIV/0!</v>
      </c>
      <c r="G134" s="64">
        <f t="shared" si="95"/>
        <v>0</v>
      </c>
      <c r="H134" s="68"/>
      <c r="I134" s="68"/>
      <c r="J134" s="72"/>
      <c r="K134" s="66"/>
      <c r="L134" s="64"/>
      <c r="M134" s="72">
        <f t="shared" si="96"/>
        <v>0</v>
      </c>
      <c r="N134" s="72">
        <f t="shared" si="97"/>
        <v>0</v>
      </c>
      <c r="O134" s="72">
        <f t="shared" si="98"/>
        <v>0</v>
      </c>
      <c r="P134" s="75" t="e">
        <f t="shared" si="99"/>
        <v>#DIV/0!</v>
      </c>
      <c r="Q134" s="72">
        <f t="shared" si="100"/>
        <v>0</v>
      </c>
      <c r="R134" s="15"/>
      <c r="S134" s="15"/>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row>
    <row r="135" spans="1:244" s="14" customFormat="1" ht="55.5" hidden="1" customHeight="1" x14ac:dyDescent="0.3">
      <c r="A135" s="56" t="s">
        <v>104</v>
      </c>
      <c r="B135" s="81" t="s">
        <v>109</v>
      </c>
      <c r="C135" s="68"/>
      <c r="D135" s="68"/>
      <c r="E135" s="68"/>
      <c r="F135" s="65" t="e">
        <f t="shared" si="94"/>
        <v>#DIV/0!</v>
      </c>
      <c r="G135" s="64">
        <f t="shared" si="95"/>
        <v>0</v>
      </c>
      <c r="H135" s="68"/>
      <c r="I135" s="68"/>
      <c r="J135" s="72"/>
      <c r="K135" s="66"/>
      <c r="L135" s="64"/>
      <c r="M135" s="72">
        <f t="shared" si="96"/>
        <v>0</v>
      </c>
      <c r="N135" s="72">
        <f t="shared" si="97"/>
        <v>0</v>
      </c>
      <c r="O135" s="72">
        <f t="shared" si="98"/>
        <v>0</v>
      </c>
      <c r="P135" s="75" t="e">
        <f t="shared" si="99"/>
        <v>#DIV/0!</v>
      </c>
      <c r="Q135" s="72">
        <f t="shared" si="100"/>
        <v>0</v>
      </c>
      <c r="R135" s="15"/>
      <c r="S135" s="15"/>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row>
    <row r="136" spans="1:244" s="14" customFormat="1" ht="37.5" hidden="1" customHeight="1" x14ac:dyDescent="0.3">
      <c r="A136" s="56" t="s">
        <v>105</v>
      </c>
      <c r="B136" s="81" t="s">
        <v>110</v>
      </c>
      <c r="C136" s="68"/>
      <c r="D136" s="68"/>
      <c r="E136" s="68"/>
      <c r="F136" s="65" t="e">
        <f t="shared" si="94"/>
        <v>#DIV/0!</v>
      </c>
      <c r="G136" s="64">
        <f t="shared" si="95"/>
        <v>0</v>
      </c>
      <c r="H136" s="68"/>
      <c r="I136" s="68"/>
      <c r="J136" s="72"/>
      <c r="K136" s="66"/>
      <c r="L136" s="64"/>
      <c r="M136" s="72">
        <f t="shared" si="96"/>
        <v>0</v>
      </c>
      <c r="N136" s="72">
        <f t="shared" si="97"/>
        <v>0</v>
      </c>
      <c r="O136" s="72">
        <f t="shared" si="98"/>
        <v>0</v>
      </c>
      <c r="P136" s="75" t="e">
        <f t="shared" si="99"/>
        <v>#DIV/0!</v>
      </c>
      <c r="Q136" s="72">
        <f t="shared" si="100"/>
        <v>0</v>
      </c>
      <c r="R136" s="15"/>
      <c r="S136" s="15"/>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row>
    <row r="137" spans="1:244" s="14" customFormat="1" ht="61.5" hidden="1" customHeight="1" x14ac:dyDescent="0.3">
      <c r="A137" s="56" t="s">
        <v>106</v>
      </c>
      <c r="B137" s="81" t="s">
        <v>111</v>
      </c>
      <c r="C137" s="68"/>
      <c r="D137" s="68"/>
      <c r="E137" s="68"/>
      <c r="F137" s="65" t="e">
        <f t="shared" si="94"/>
        <v>#DIV/0!</v>
      </c>
      <c r="G137" s="64">
        <f t="shared" si="95"/>
        <v>0</v>
      </c>
      <c r="H137" s="68"/>
      <c r="I137" s="68"/>
      <c r="J137" s="72"/>
      <c r="K137" s="66"/>
      <c r="L137" s="64"/>
      <c r="M137" s="72">
        <f t="shared" si="96"/>
        <v>0</v>
      </c>
      <c r="N137" s="72">
        <f t="shared" si="97"/>
        <v>0</v>
      </c>
      <c r="O137" s="72">
        <f t="shared" si="98"/>
        <v>0</v>
      </c>
      <c r="P137" s="75" t="e">
        <f t="shared" si="99"/>
        <v>#DIV/0!</v>
      </c>
      <c r="Q137" s="72">
        <f t="shared" si="100"/>
        <v>0</v>
      </c>
      <c r="R137" s="15"/>
      <c r="S137" s="15"/>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row>
    <row r="138" spans="1:244" s="14" customFormat="1" ht="54.75" hidden="1" customHeight="1" x14ac:dyDescent="0.3">
      <c r="A138" s="56" t="s">
        <v>107</v>
      </c>
      <c r="B138" s="81" t="s">
        <v>112</v>
      </c>
      <c r="C138" s="68"/>
      <c r="D138" s="68"/>
      <c r="E138" s="68"/>
      <c r="F138" s="65" t="e">
        <f t="shared" si="94"/>
        <v>#DIV/0!</v>
      </c>
      <c r="G138" s="64">
        <f t="shared" si="95"/>
        <v>0</v>
      </c>
      <c r="H138" s="68"/>
      <c r="I138" s="68"/>
      <c r="J138" s="72"/>
      <c r="K138" s="66"/>
      <c r="L138" s="64"/>
      <c r="M138" s="72">
        <f t="shared" si="96"/>
        <v>0</v>
      </c>
      <c r="N138" s="72">
        <f t="shared" si="97"/>
        <v>0</v>
      </c>
      <c r="O138" s="72">
        <f t="shared" si="98"/>
        <v>0</v>
      </c>
      <c r="P138" s="75" t="e">
        <f t="shared" si="99"/>
        <v>#DIV/0!</v>
      </c>
      <c r="Q138" s="72">
        <f t="shared" si="100"/>
        <v>0</v>
      </c>
      <c r="R138" s="15"/>
      <c r="S138" s="15"/>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row>
    <row r="139" spans="1:244" s="14" customFormat="1" ht="39.75" hidden="1" customHeight="1" x14ac:dyDescent="0.3">
      <c r="A139" s="56" t="s">
        <v>175</v>
      </c>
      <c r="B139" s="81" t="s">
        <v>176</v>
      </c>
      <c r="C139" s="68"/>
      <c r="D139" s="68"/>
      <c r="E139" s="68"/>
      <c r="F139" s="65" t="e">
        <f t="shared" si="94"/>
        <v>#DIV/0!</v>
      </c>
      <c r="G139" s="64">
        <f t="shared" si="95"/>
        <v>0</v>
      </c>
      <c r="H139" s="68"/>
      <c r="I139" s="68"/>
      <c r="J139" s="72"/>
      <c r="K139" s="66"/>
      <c r="L139" s="64"/>
      <c r="M139" s="72">
        <f t="shared" si="96"/>
        <v>0</v>
      </c>
      <c r="N139" s="72">
        <f t="shared" si="97"/>
        <v>0</v>
      </c>
      <c r="O139" s="72">
        <f t="shared" si="98"/>
        <v>0</v>
      </c>
      <c r="P139" s="75" t="e">
        <f t="shared" si="99"/>
        <v>#DIV/0!</v>
      </c>
      <c r="Q139" s="72">
        <f t="shared" si="100"/>
        <v>0</v>
      </c>
      <c r="R139" s="15"/>
      <c r="S139" s="15"/>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row>
    <row r="140" spans="1:244" s="14" customFormat="1" ht="47.25" customHeight="1" x14ac:dyDescent="0.3">
      <c r="A140" s="136" t="s">
        <v>53</v>
      </c>
      <c r="B140" s="120" t="s">
        <v>113</v>
      </c>
      <c r="C140" s="72">
        <v>12400</v>
      </c>
      <c r="D140" s="72">
        <v>3819</v>
      </c>
      <c r="E140" s="72">
        <v>0</v>
      </c>
      <c r="F140" s="73">
        <f t="shared" si="94"/>
        <v>0</v>
      </c>
      <c r="G140" s="72">
        <f t="shared" si="95"/>
        <v>-3819</v>
      </c>
      <c r="H140" s="72"/>
      <c r="I140" s="72"/>
      <c r="J140" s="72"/>
      <c r="K140" s="66"/>
      <c r="L140" s="64"/>
      <c r="M140" s="72">
        <f t="shared" si="96"/>
        <v>12400</v>
      </c>
      <c r="N140" s="72">
        <f t="shared" si="97"/>
        <v>3819</v>
      </c>
      <c r="O140" s="72">
        <f t="shared" si="98"/>
        <v>0</v>
      </c>
      <c r="P140" s="75">
        <f t="shared" si="99"/>
        <v>0</v>
      </c>
      <c r="Q140" s="72">
        <f t="shared" si="100"/>
        <v>-3819</v>
      </c>
      <c r="R140" s="15"/>
      <c r="S140" s="15"/>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row>
    <row r="141" spans="1:244" s="14" customFormat="1" ht="42" customHeight="1" x14ac:dyDescent="0.3">
      <c r="A141" s="137" t="s">
        <v>78</v>
      </c>
      <c r="B141" s="138" t="s">
        <v>79</v>
      </c>
      <c r="C141" s="72">
        <f>SUM(C142)</f>
        <v>124974</v>
      </c>
      <c r="D141" s="72">
        <f>SUM(D142)</f>
        <v>19724</v>
      </c>
      <c r="E141" s="72">
        <f>SUM(E142)</f>
        <v>18290</v>
      </c>
      <c r="F141" s="73">
        <f t="shared" si="94"/>
        <v>92.729669438247825</v>
      </c>
      <c r="G141" s="72">
        <f t="shared" si="95"/>
        <v>-1434</v>
      </c>
      <c r="H141" s="72"/>
      <c r="I141" s="72"/>
      <c r="J141" s="72"/>
      <c r="K141" s="66"/>
      <c r="L141" s="64"/>
      <c r="M141" s="72">
        <f t="shared" si="96"/>
        <v>124974</v>
      </c>
      <c r="N141" s="72">
        <f t="shared" si="97"/>
        <v>19724</v>
      </c>
      <c r="O141" s="72">
        <f t="shared" si="98"/>
        <v>18290</v>
      </c>
      <c r="P141" s="75">
        <f t="shared" si="99"/>
        <v>92.729669438247825</v>
      </c>
      <c r="Q141" s="72">
        <f t="shared" si="100"/>
        <v>-1434</v>
      </c>
      <c r="R141" s="15"/>
      <c r="S141" s="15"/>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row>
    <row r="142" spans="1:244" s="10" customFormat="1" ht="43.5" customHeight="1" x14ac:dyDescent="0.3">
      <c r="A142" s="56" t="s">
        <v>54</v>
      </c>
      <c r="B142" s="85" t="s">
        <v>55</v>
      </c>
      <c r="C142" s="68">
        <v>124974</v>
      </c>
      <c r="D142" s="68">
        <v>19724</v>
      </c>
      <c r="E142" s="68">
        <v>18290</v>
      </c>
      <c r="F142" s="69">
        <f t="shared" si="94"/>
        <v>92.729669438247825</v>
      </c>
      <c r="G142" s="68">
        <f t="shared" si="95"/>
        <v>-1434</v>
      </c>
      <c r="H142" s="68"/>
      <c r="I142" s="68"/>
      <c r="J142" s="79"/>
      <c r="K142" s="66"/>
      <c r="L142" s="64"/>
      <c r="M142" s="68">
        <f t="shared" si="96"/>
        <v>124974</v>
      </c>
      <c r="N142" s="68">
        <f t="shared" si="97"/>
        <v>19724</v>
      </c>
      <c r="O142" s="68">
        <f t="shared" si="98"/>
        <v>18290</v>
      </c>
      <c r="P142" s="71">
        <f t="shared" si="99"/>
        <v>92.729669438247825</v>
      </c>
      <c r="Q142" s="68">
        <f t="shared" si="100"/>
        <v>-1434</v>
      </c>
      <c r="R142" s="30"/>
      <c r="S142" s="30"/>
    </row>
    <row r="143" spans="1:244" s="10" customFormat="1" ht="43.5" customHeight="1" x14ac:dyDescent="0.3">
      <c r="A143" s="55" t="s">
        <v>114</v>
      </c>
      <c r="B143" s="139" t="s">
        <v>116</v>
      </c>
      <c r="C143" s="72">
        <f>SUM(C145+C144)</f>
        <v>24570076</v>
      </c>
      <c r="D143" s="72">
        <f t="shared" ref="D143:E143" si="113">SUM(D145+D144)</f>
        <v>6095729</v>
      </c>
      <c r="E143" s="72">
        <f t="shared" si="113"/>
        <v>5372190.3200000003</v>
      </c>
      <c r="F143" s="73">
        <f t="shared" si="94"/>
        <v>88.130399497746708</v>
      </c>
      <c r="G143" s="72">
        <f t="shared" si="95"/>
        <v>-723538.6799999997</v>
      </c>
      <c r="H143" s="72">
        <f>SUM(H144)</f>
        <v>14400</v>
      </c>
      <c r="I143" s="72">
        <f t="shared" ref="I143:J143" si="114">SUM(I144)</f>
        <v>14400</v>
      </c>
      <c r="J143" s="72">
        <f t="shared" si="114"/>
        <v>11120</v>
      </c>
      <c r="K143" s="74">
        <f t="shared" si="105"/>
        <v>77.222222222222229</v>
      </c>
      <c r="L143" s="72">
        <f t="shared" si="112"/>
        <v>-3280</v>
      </c>
      <c r="M143" s="72">
        <f t="shared" si="96"/>
        <v>24584476</v>
      </c>
      <c r="N143" s="72">
        <f t="shared" si="97"/>
        <v>6110129</v>
      </c>
      <c r="O143" s="72">
        <f t="shared" si="98"/>
        <v>5383310.3200000003</v>
      </c>
      <c r="P143" s="75">
        <f t="shared" si="99"/>
        <v>88.104691734004319</v>
      </c>
      <c r="Q143" s="72">
        <f t="shared" si="100"/>
        <v>-726818.6799999997</v>
      </c>
      <c r="R143" s="30"/>
      <c r="S143" s="30"/>
    </row>
    <row r="144" spans="1:244" s="10" customFormat="1" ht="104.25" customHeight="1" x14ac:dyDescent="0.3">
      <c r="A144" s="56" t="s">
        <v>378</v>
      </c>
      <c r="B144" s="140" t="s">
        <v>379</v>
      </c>
      <c r="C144" s="68">
        <v>24462326</v>
      </c>
      <c r="D144" s="68">
        <v>6086729</v>
      </c>
      <c r="E144" s="68">
        <v>5363190.32</v>
      </c>
      <c r="F144" s="69">
        <f t="shared" si="94"/>
        <v>88.112848789555116</v>
      </c>
      <c r="G144" s="68">
        <f t="shared" si="95"/>
        <v>-723538.6799999997</v>
      </c>
      <c r="H144" s="68">
        <v>14400</v>
      </c>
      <c r="I144" s="68">
        <v>14400</v>
      </c>
      <c r="J144" s="68">
        <v>11120</v>
      </c>
      <c r="K144" s="70">
        <f t="shared" si="105"/>
        <v>77.222222222222229</v>
      </c>
      <c r="L144" s="68">
        <f t="shared" si="112"/>
        <v>-3280</v>
      </c>
      <c r="M144" s="68">
        <f t="shared" si="96"/>
        <v>24476726</v>
      </c>
      <c r="N144" s="68">
        <f t="shared" si="97"/>
        <v>6101129</v>
      </c>
      <c r="O144" s="68">
        <f t="shared" si="98"/>
        <v>5374310.3200000003</v>
      </c>
      <c r="P144" s="71">
        <f t="shared" si="99"/>
        <v>88.087144526857244</v>
      </c>
      <c r="Q144" s="68">
        <f t="shared" si="100"/>
        <v>-726818.6799999997</v>
      </c>
      <c r="R144" s="30"/>
      <c r="S144" s="30"/>
    </row>
    <row r="145" spans="1:244" s="10" customFormat="1" ht="34.5" customHeight="1" x14ac:dyDescent="0.3">
      <c r="A145" s="56" t="s">
        <v>115</v>
      </c>
      <c r="B145" s="140" t="s">
        <v>273</v>
      </c>
      <c r="C145" s="68">
        <v>107750</v>
      </c>
      <c r="D145" s="68">
        <v>9000</v>
      </c>
      <c r="E145" s="68">
        <v>9000</v>
      </c>
      <c r="F145" s="69">
        <f t="shared" si="94"/>
        <v>100</v>
      </c>
      <c r="G145" s="68">
        <f t="shared" si="95"/>
        <v>0</v>
      </c>
      <c r="H145" s="68"/>
      <c r="I145" s="68"/>
      <c r="J145" s="79"/>
      <c r="K145" s="70"/>
      <c r="L145" s="68"/>
      <c r="M145" s="68">
        <f t="shared" si="96"/>
        <v>107750</v>
      </c>
      <c r="N145" s="68">
        <f t="shared" si="97"/>
        <v>9000</v>
      </c>
      <c r="O145" s="68">
        <f t="shared" si="98"/>
        <v>9000</v>
      </c>
      <c r="P145" s="71">
        <f t="shared" si="99"/>
        <v>100</v>
      </c>
      <c r="Q145" s="68">
        <f t="shared" si="100"/>
        <v>0</v>
      </c>
      <c r="R145" s="30"/>
      <c r="S145" s="30"/>
    </row>
    <row r="146" spans="1:244" s="10" customFormat="1" ht="39" customHeight="1" x14ac:dyDescent="0.3">
      <c r="A146" s="55" t="s">
        <v>80</v>
      </c>
      <c r="B146" s="141" t="s">
        <v>298</v>
      </c>
      <c r="C146" s="72">
        <f>SUM(C147)</f>
        <v>135750</v>
      </c>
      <c r="D146" s="72">
        <f>SUM(D147)</f>
        <v>28500</v>
      </c>
      <c r="E146" s="72">
        <f>SUM(E147)</f>
        <v>11813</v>
      </c>
      <c r="F146" s="73">
        <f t="shared" si="94"/>
        <v>41.449122807017545</v>
      </c>
      <c r="G146" s="72">
        <f t="shared" si="95"/>
        <v>-16687</v>
      </c>
      <c r="H146" s="72"/>
      <c r="I146" s="72"/>
      <c r="J146" s="72"/>
      <c r="K146" s="70"/>
      <c r="L146" s="68"/>
      <c r="M146" s="72">
        <f t="shared" si="96"/>
        <v>135750</v>
      </c>
      <c r="N146" s="72">
        <f t="shared" si="97"/>
        <v>28500</v>
      </c>
      <c r="O146" s="72">
        <f t="shared" si="98"/>
        <v>11813</v>
      </c>
      <c r="P146" s="75">
        <f t="shared" si="99"/>
        <v>41.449122807017545</v>
      </c>
      <c r="Q146" s="72">
        <f t="shared" si="100"/>
        <v>-16687</v>
      </c>
      <c r="R146" s="30"/>
      <c r="S146" s="30"/>
    </row>
    <row r="147" spans="1:244" s="14" customFormat="1" ht="66.75" customHeight="1" x14ac:dyDescent="0.3">
      <c r="A147" s="56" t="s">
        <v>117</v>
      </c>
      <c r="B147" s="80" t="s">
        <v>118</v>
      </c>
      <c r="C147" s="68">
        <v>135750</v>
      </c>
      <c r="D147" s="68">
        <v>28500</v>
      </c>
      <c r="E147" s="68">
        <v>11813</v>
      </c>
      <c r="F147" s="69">
        <f t="shared" si="94"/>
        <v>41.449122807017545</v>
      </c>
      <c r="G147" s="68">
        <f t="shared" si="95"/>
        <v>-16687</v>
      </c>
      <c r="H147" s="68"/>
      <c r="I147" s="68"/>
      <c r="J147" s="68"/>
      <c r="K147" s="70"/>
      <c r="L147" s="68"/>
      <c r="M147" s="68">
        <f t="shared" si="96"/>
        <v>135750</v>
      </c>
      <c r="N147" s="68">
        <f t="shared" si="97"/>
        <v>28500</v>
      </c>
      <c r="O147" s="68">
        <f t="shared" si="98"/>
        <v>11813</v>
      </c>
      <c r="P147" s="71">
        <f t="shared" si="99"/>
        <v>41.449122807017545</v>
      </c>
      <c r="Q147" s="68">
        <f t="shared" si="100"/>
        <v>-16687</v>
      </c>
      <c r="R147" s="15"/>
      <c r="S147" s="15"/>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J147" s="13"/>
      <c r="FK147" s="13"/>
      <c r="FL147" s="13"/>
      <c r="FM147" s="13"/>
      <c r="FN147" s="13"/>
      <c r="FO147" s="13"/>
      <c r="FP147" s="13"/>
      <c r="FQ147" s="13"/>
      <c r="FR147" s="13"/>
      <c r="FS147" s="13"/>
      <c r="FT147" s="13"/>
      <c r="FU147" s="13"/>
      <c r="FV147" s="13"/>
      <c r="FW147" s="13"/>
      <c r="FX147" s="13"/>
      <c r="FY147" s="13"/>
      <c r="FZ147" s="13"/>
      <c r="GA147" s="13"/>
      <c r="GB147" s="13"/>
      <c r="GC147" s="13"/>
      <c r="GD147" s="13"/>
      <c r="GE147" s="13"/>
      <c r="GF147" s="13"/>
      <c r="GG147" s="13"/>
      <c r="GH147" s="13"/>
      <c r="GI147" s="13"/>
      <c r="GJ147" s="13"/>
      <c r="GK147" s="13"/>
      <c r="GL147" s="13"/>
      <c r="GM147" s="13"/>
      <c r="GN147" s="13"/>
      <c r="GO147" s="13"/>
      <c r="GP147" s="13"/>
      <c r="GQ147" s="13"/>
      <c r="GR147" s="13"/>
      <c r="GS147" s="13"/>
      <c r="GT147" s="13"/>
      <c r="GU147" s="13"/>
      <c r="GV147" s="13"/>
      <c r="GW147" s="13"/>
      <c r="GX147" s="13"/>
      <c r="GY147" s="13"/>
      <c r="GZ147" s="13"/>
      <c r="HA147" s="13"/>
      <c r="HB147" s="13"/>
      <c r="HC147" s="13"/>
      <c r="HD147" s="13"/>
      <c r="HE147" s="13"/>
      <c r="HF147" s="13"/>
      <c r="HG147" s="13"/>
      <c r="HH147" s="13"/>
      <c r="HI147" s="13"/>
      <c r="HJ147" s="13"/>
      <c r="HK147" s="13"/>
      <c r="HL147" s="13"/>
      <c r="HM147" s="13"/>
      <c r="HN147" s="13"/>
      <c r="HO147" s="13"/>
      <c r="HP147" s="13"/>
      <c r="HQ147" s="13"/>
      <c r="HR147" s="13"/>
      <c r="HS147" s="13"/>
      <c r="HT147" s="13"/>
      <c r="HU147" s="13"/>
      <c r="HV147" s="13"/>
      <c r="HW147" s="13"/>
      <c r="HX147" s="13"/>
      <c r="HY147" s="13"/>
      <c r="HZ147" s="13"/>
      <c r="IA147" s="13"/>
      <c r="IB147" s="13"/>
      <c r="IC147" s="13"/>
      <c r="ID147" s="13"/>
      <c r="IE147" s="13"/>
      <c r="IF147" s="13"/>
      <c r="IG147" s="13"/>
      <c r="IH147" s="13"/>
      <c r="II147" s="13"/>
      <c r="IJ147" s="13"/>
    </row>
    <row r="148" spans="1:244" s="14" customFormat="1" ht="44.25" hidden="1" customHeight="1" x14ac:dyDescent="0.3">
      <c r="A148" s="55" t="s">
        <v>81</v>
      </c>
      <c r="B148" s="82" t="s">
        <v>57</v>
      </c>
      <c r="C148" s="72">
        <v>0</v>
      </c>
      <c r="D148" s="72">
        <v>0</v>
      </c>
      <c r="E148" s="72">
        <v>0</v>
      </c>
      <c r="F148" s="73">
        <v>0</v>
      </c>
      <c r="G148" s="68">
        <f t="shared" si="95"/>
        <v>0</v>
      </c>
      <c r="H148" s="72"/>
      <c r="I148" s="72"/>
      <c r="J148" s="72"/>
      <c r="K148" s="70"/>
      <c r="L148" s="68"/>
      <c r="M148" s="72">
        <f t="shared" si="96"/>
        <v>0</v>
      </c>
      <c r="N148" s="72">
        <f t="shared" si="97"/>
        <v>0</v>
      </c>
      <c r="O148" s="72">
        <f t="shared" si="98"/>
        <v>0</v>
      </c>
      <c r="P148" s="75">
        <v>0</v>
      </c>
      <c r="Q148" s="72">
        <f t="shared" si="100"/>
        <v>0</v>
      </c>
      <c r="R148" s="15"/>
      <c r="S148" s="15"/>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J148" s="13"/>
      <c r="FK148" s="13"/>
      <c r="FL148" s="13"/>
      <c r="FM148" s="13"/>
      <c r="FN148" s="13"/>
      <c r="FO148" s="13"/>
      <c r="FP148" s="13"/>
      <c r="FQ148" s="13"/>
      <c r="FR148" s="13"/>
      <c r="FS148" s="13"/>
      <c r="FT148" s="13"/>
      <c r="FU148" s="13"/>
      <c r="FV148" s="13"/>
      <c r="FW148" s="13"/>
      <c r="FX148" s="13"/>
      <c r="FY148" s="13"/>
      <c r="FZ148" s="13"/>
      <c r="GA148" s="13"/>
      <c r="GB148" s="13"/>
      <c r="GC148" s="13"/>
      <c r="GD148" s="13"/>
      <c r="GE148" s="13"/>
      <c r="GF148" s="13"/>
      <c r="GG148" s="13"/>
      <c r="GH148" s="13"/>
      <c r="GI148" s="13"/>
      <c r="GJ148" s="13"/>
      <c r="GK148" s="13"/>
      <c r="GL148" s="13"/>
      <c r="GM148" s="13"/>
      <c r="GN148" s="13"/>
      <c r="GO148" s="13"/>
      <c r="GP148" s="13"/>
      <c r="GQ148" s="13"/>
      <c r="GR148" s="13"/>
      <c r="GS148" s="13"/>
      <c r="GT148" s="13"/>
      <c r="GU148" s="13"/>
      <c r="GV148" s="13"/>
      <c r="GW148" s="13"/>
      <c r="GX148" s="13"/>
      <c r="GY148" s="13"/>
      <c r="GZ148" s="13"/>
      <c r="HA148" s="13"/>
      <c r="HB148" s="13"/>
      <c r="HC148" s="13"/>
      <c r="HD148" s="13"/>
      <c r="HE148" s="13"/>
      <c r="HF148" s="13"/>
      <c r="HG148" s="13"/>
      <c r="HH148" s="13"/>
      <c r="HI148" s="13"/>
      <c r="HJ148" s="13"/>
      <c r="HK148" s="13"/>
      <c r="HL148" s="13"/>
      <c r="HM148" s="13"/>
      <c r="HN148" s="13"/>
      <c r="HO148" s="13"/>
      <c r="HP148" s="13"/>
      <c r="HQ148" s="13"/>
      <c r="HR148" s="13"/>
      <c r="HS148" s="13"/>
      <c r="HT148" s="13"/>
      <c r="HU148" s="13"/>
      <c r="HV148" s="13"/>
      <c r="HW148" s="13"/>
      <c r="HX148" s="13"/>
      <c r="HY148" s="13"/>
      <c r="HZ148" s="13"/>
      <c r="IA148" s="13"/>
      <c r="IB148" s="13"/>
      <c r="IC148" s="13"/>
      <c r="ID148" s="13"/>
      <c r="IE148" s="13"/>
      <c r="IF148" s="13"/>
      <c r="IG148" s="13"/>
      <c r="IH148" s="13"/>
      <c r="II148" s="13"/>
      <c r="IJ148" s="13"/>
    </row>
    <row r="149" spans="1:244" s="14" customFormat="1" ht="41.25" hidden="1" customHeight="1" x14ac:dyDescent="0.3">
      <c r="A149" s="56"/>
      <c r="B149" s="85"/>
      <c r="C149" s="79"/>
      <c r="D149" s="79"/>
      <c r="E149" s="79"/>
      <c r="F149" s="65" t="e">
        <f t="shared" si="94"/>
        <v>#DIV/0!</v>
      </c>
      <c r="G149" s="64">
        <f t="shared" si="95"/>
        <v>0</v>
      </c>
      <c r="H149" s="64"/>
      <c r="I149" s="64"/>
      <c r="J149" s="72"/>
      <c r="K149" s="70"/>
      <c r="L149" s="68"/>
      <c r="M149" s="64">
        <f t="shared" si="96"/>
        <v>0</v>
      </c>
      <c r="N149" s="64">
        <f t="shared" si="97"/>
        <v>0</v>
      </c>
      <c r="O149" s="64">
        <f t="shared" si="98"/>
        <v>0</v>
      </c>
      <c r="P149" s="67" t="e">
        <f t="shared" si="99"/>
        <v>#DIV/0!</v>
      </c>
      <c r="Q149" s="64">
        <f t="shared" si="100"/>
        <v>0</v>
      </c>
      <c r="R149" s="15"/>
      <c r="S149" s="15"/>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c r="FJ149" s="13"/>
      <c r="FK149" s="13"/>
      <c r="FL149" s="13"/>
      <c r="FM149" s="13"/>
      <c r="FN149" s="13"/>
      <c r="FO149" s="13"/>
      <c r="FP149" s="13"/>
      <c r="FQ149" s="13"/>
      <c r="FR149" s="13"/>
      <c r="FS149" s="13"/>
      <c r="FT149" s="13"/>
      <c r="FU149" s="13"/>
      <c r="FV149" s="13"/>
      <c r="FW149" s="13"/>
      <c r="FX149" s="13"/>
      <c r="FY149" s="13"/>
      <c r="FZ149" s="13"/>
      <c r="GA149" s="13"/>
      <c r="GB149" s="13"/>
      <c r="GC149" s="13"/>
      <c r="GD149" s="13"/>
      <c r="GE149" s="13"/>
      <c r="GF149" s="13"/>
      <c r="GG149" s="13"/>
      <c r="GH149" s="13"/>
      <c r="GI149" s="13"/>
      <c r="GJ149" s="13"/>
      <c r="GK149" s="13"/>
      <c r="GL149" s="13"/>
      <c r="GM149" s="13"/>
      <c r="GN149" s="13"/>
      <c r="GO149" s="13"/>
      <c r="GP149" s="13"/>
      <c r="GQ149" s="13"/>
      <c r="GR149" s="13"/>
      <c r="GS149" s="13"/>
      <c r="GT149" s="13"/>
      <c r="GU149" s="13"/>
      <c r="GV149" s="13"/>
      <c r="GW149" s="13"/>
      <c r="GX149" s="13"/>
      <c r="GY149" s="13"/>
      <c r="GZ149" s="13"/>
      <c r="HA149" s="13"/>
      <c r="HB149" s="13"/>
      <c r="HC149" s="13"/>
      <c r="HD149" s="13"/>
      <c r="HE149" s="13"/>
      <c r="HF149" s="13"/>
      <c r="HG149" s="13"/>
      <c r="HH149" s="13"/>
      <c r="HI149" s="13"/>
      <c r="HJ149" s="13"/>
      <c r="HK149" s="13"/>
      <c r="HL149" s="13"/>
      <c r="HM149" s="13"/>
      <c r="HN149" s="13"/>
      <c r="HO149" s="13"/>
      <c r="HP149" s="13"/>
      <c r="HQ149" s="13"/>
      <c r="HR149" s="13"/>
      <c r="HS149" s="13"/>
      <c r="HT149" s="13"/>
      <c r="HU149" s="13"/>
      <c r="HV149" s="13"/>
      <c r="HW149" s="13"/>
      <c r="HX149" s="13"/>
      <c r="HY149" s="13"/>
      <c r="HZ149" s="13"/>
      <c r="IA149" s="13"/>
      <c r="IB149" s="13"/>
      <c r="IC149" s="13"/>
      <c r="ID149" s="13"/>
      <c r="IE149" s="13"/>
      <c r="IF149" s="13"/>
      <c r="IG149" s="13"/>
      <c r="IH149" s="13"/>
      <c r="II149" s="13"/>
      <c r="IJ149" s="13"/>
    </row>
    <row r="150" spans="1:244" s="14" customFormat="1" ht="123.75" customHeight="1" x14ac:dyDescent="0.3">
      <c r="A150" s="55" t="s">
        <v>56</v>
      </c>
      <c r="B150" s="120" t="s">
        <v>119</v>
      </c>
      <c r="C150" s="142">
        <v>3061160</v>
      </c>
      <c r="D150" s="142">
        <v>781175</v>
      </c>
      <c r="E150" s="142">
        <v>510049.48</v>
      </c>
      <c r="F150" s="73">
        <f t="shared" si="94"/>
        <v>65.292601529746847</v>
      </c>
      <c r="G150" s="72">
        <f t="shared" si="95"/>
        <v>-271125.52</v>
      </c>
      <c r="H150" s="72"/>
      <c r="I150" s="72"/>
      <c r="J150" s="72"/>
      <c r="K150" s="70"/>
      <c r="L150" s="68"/>
      <c r="M150" s="72">
        <f t="shared" si="96"/>
        <v>3061160</v>
      </c>
      <c r="N150" s="72">
        <f t="shared" si="97"/>
        <v>781175</v>
      </c>
      <c r="O150" s="72">
        <f t="shared" si="98"/>
        <v>510049.48</v>
      </c>
      <c r="P150" s="75">
        <f t="shared" si="99"/>
        <v>65.292601529746847</v>
      </c>
      <c r="Q150" s="72">
        <f t="shared" si="100"/>
        <v>-271125.52</v>
      </c>
      <c r="R150" s="15"/>
      <c r="S150" s="15"/>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row>
    <row r="151" spans="1:244" s="14" customFormat="1" ht="49.5" customHeight="1" x14ac:dyDescent="0.3">
      <c r="A151" s="55" t="s">
        <v>120</v>
      </c>
      <c r="B151" s="120" t="s">
        <v>121</v>
      </c>
      <c r="C151" s="142">
        <f>SUM(C152:C152)</f>
        <v>44000</v>
      </c>
      <c r="D151" s="142">
        <f>SUM(D152:D152)</f>
        <v>22000</v>
      </c>
      <c r="E151" s="142">
        <f>SUM(E152:E152)</f>
        <v>20163.38</v>
      </c>
      <c r="F151" s="73">
        <f t="shared" si="94"/>
        <v>91.651727272727285</v>
      </c>
      <c r="G151" s="72">
        <f t="shared" si="95"/>
        <v>-1836.619999999999</v>
      </c>
      <c r="H151" s="72"/>
      <c r="I151" s="72"/>
      <c r="J151" s="72"/>
      <c r="K151" s="70"/>
      <c r="L151" s="68"/>
      <c r="M151" s="72">
        <f t="shared" si="96"/>
        <v>44000</v>
      </c>
      <c r="N151" s="72">
        <f t="shared" si="97"/>
        <v>22000</v>
      </c>
      <c r="O151" s="72">
        <f t="shared" si="98"/>
        <v>20163.38</v>
      </c>
      <c r="P151" s="75">
        <f t="shared" si="99"/>
        <v>91.651727272727285</v>
      </c>
      <c r="Q151" s="72">
        <f t="shared" si="100"/>
        <v>-1836.619999999999</v>
      </c>
      <c r="R151" s="15"/>
      <c r="S151" s="15"/>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c r="IE151" s="13"/>
      <c r="IF151" s="13"/>
      <c r="IG151" s="13"/>
      <c r="IH151" s="13"/>
      <c r="II151" s="13"/>
      <c r="IJ151" s="13"/>
    </row>
    <row r="152" spans="1:244" s="14" customFormat="1" ht="74.25" customHeight="1" x14ac:dyDescent="0.3">
      <c r="A152" s="56" t="s">
        <v>122</v>
      </c>
      <c r="B152" s="80" t="s">
        <v>123</v>
      </c>
      <c r="C152" s="79">
        <v>44000</v>
      </c>
      <c r="D152" s="79">
        <v>22000</v>
      </c>
      <c r="E152" s="79">
        <v>20163.38</v>
      </c>
      <c r="F152" s="69">
        <f t="shared" si="94"/>
        <v>91.651727272727285</v>
      </c>
      <c r="G152" s="68">
        <f t="shared" si="95"/>
        <v>-1836.619999999999</v>
      </c>
      <c r="H152" s="68"/>
      <c r="I152" s="68"/>
      <c r="J152" s="68"/>
      <c r="K152" s="70"/>
      <c r="L152" s="68"/>
      <c r="M152" s="68">
        <f t="shared" si="96"/>
        <v>44000</v>
      </c>
      <c r="N152" s="68">
        <f t="shared" si="97"/>
        <v>22000</v>
      </c>
      <c r="O152" s="68">
        <f t="shared" si="98"/>
        <v>20163.38</v>
      </c>
      <c r="P152" s="71">
        <f t="shared" si="99"/>
        <v>91.651727272727285</v>
      </c>
      <c r="Q152" s="68">
        <f t="shared" si="100"/>
        <v>-1836.619999999999</v>
      </c>
      <c r="R152" s="15"/>
      <c r="S152" s="15"/>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c r="IE152" s="13"/>
      <c r="IF152" s="13"/>
      <c r="IG152" s="13"/>
      <c r="IH152" s="13"/>
      <c r="II152" s="13"/>
      <c r="IJ152" s="13"/>
    </row>
    <row r="153" spans="1:244" s="14" customFormat="1" ht="102.75" customHeight="1" x14ac:dyDescent="0.3">
      <c r="A153" s="55" t="s">
        <v>82</v>
      </c>
      <c r="B153" s="120" t="s">
        <v>198</v>
      </c>
      <c r="C153" s="142">
        <v>53170</v>
      </c>
      <c r="D153" s="142">
        <v>11700</v>
      </c>
      <c r="E153" s="142">
        <v>11138.84</v>
      </c>
      <c r="F153" s="73">
        <f t="shared" ref="F153:F211" si="115">SUM(E153/D153*100)</f>
        <v>95.203760683760692</v>
      </c>
      <c r="G153" s="72">
        <f t="shared" ref="G153:G211" si="116">SUM(E153-D153)</f>
        <v>-561.15999999999985</v>
      </c>
      <c r="H153" s="72"/>
      <c r="I153" s="72"/>
      <c r="J153" s="72"/>
      <c r="K153" s="70"/>
      <c r="L153" s="68"/>
      <c r="M153" s="72">
        <f t="shared" ref="M153:M211" si="117">SUM(C153+H153)</f>
        <v>53170</v>
      </c>
      <c r="N153" s="72">
        <f t="shared" ref="N153:N211" si="118">SUM(D153+I153)</f>
        <v>11700</v>
      </c>
      <c r="O153" s="72">
        <f t="shared" ref="O153:O211" si="119">SUM(E153+J153)</f>
        <v>11138.84</v>
      </c>
      <c r="P153" s="75">
        <f t="shared" ref="P153:P211" si="120">SUM(O153/N153*100)</f>
        <v>95.203760683760692</v>
      </c>
      <c r="Q153" s="72">
        <f t="shared" ref="Q153:Q211" si="121">SUM(O153-N153)</f>
        <v>-561.15999999999985</v>
      </c>
      <c r="R153" s="15"/>
      <c r="S153" s="15"/>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c r="IF153" s="13"/>
      <c r="IG153" s="13"/>
      <c r="IH153" s="13"/>
      <c r="II153" s="13"/>
      <c r="IJ153" s="13"/>
    </row>
    <row r="154" spans="1:244" s="14" customFormat="1" ht="31.5" customHeight="1" x14ac:dyDescent="0.3">
      <c r="A154" s="55" t="s">
        <v>58</v>
      </c>
      <c r="B154" s="120" t="s">
        <v>83</v>
      </c>
      <c r="C154" s="142">
        <f>SUM(C157:C159)</f>
        <v>1270632.3199999998</v>
      </c>
      <c r="D154" s="142">
        <f t="shared" ref="D154:E154" si="122">SUM(D157:D159)</f>
        <v>302155.07999999996</v>
      </c>
      <c r="E154" s="142">
        <f t="shared" si="122"/>
        <v>256641.91</v>
      </c>
      <c r="F154" s="73">
        <f t="shared" si="115"/>
        <v>84.937148830991035</v>
      </c>
      <c r="G154" s="72">
        <f t="shared" si="116"/>
        <v>-45513.169999999955</v>
      </c>
      <c r="H154" s="72">
        <f>SUM(H157:H159)</f>
        <v>1000000</v>
      </c>
      <c r="I154" s="72">
        <f t="shared" ref="I154:J154" si="123">SUM(I157:I159)</f>
        <v>0</v>
      </c>
      <c r="J154" s="72">
        <f t="shared" si="123"/>
        <v>0</v>
      </c>
      <c r="K154" s="74">
        <v>0</v>
      </c>
      <c r="L154" s="72">
        <f t="shared" si="112"/>
        <v>0</v>
      </c>
      <c r="M154" s="72">
        <f t="shared" si="117"/>
        <v>2270632.3199999998</v>
      </c>
      <c r="N154" s="72">
        <f t="shared" si="118"/>
        <v>302155.07999999996</v>
      </c>
      <c r="O154" s="72">
        <f t="shared" si="119"/>
        <v>256641.91</v>
      </c>
      <c r="P154" s="75">
        <f t="shared" si="120"/>
        <v>84.937148830991035</v>
      </c>
      <c r="Q154" s="72">
        <f t="shared" si="121"/>
        <v>-45513.169999999955</v>
      </c>
      <c r="R154" s="15"/>
      <c r="S154" s="15"/>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c r="IE154" s="13"/>
      <c r="IF154" s="13"/>
      <c r="IG154" s="13"/>
      <c r="IH154" s="13"/>
      <c r="II154" s="13"/>
      <c r="IJ154" s="13"/>
    </row>
    <row r="155" spans="1:244" s="14" customFormat="1" ht="40.5" customHeight="1" x14ac:dyDescent="0.3">
      <c r="A155" s="101" t="s">
        <v>2</v>
      </c>
      <c r="B155" s="102" t="s">
        <v>20</v>
      </c>
      <c r="C155" s="103" t="s">
        <v>183</v>
      </c>
      <c r="D155" s="104"/>
      <c r="E155" s="105"/>
      <c r="F155" s="105"/>
      <c r="G155" s="106"/>
      <c r="H155" s="103" t="s">
        <v>184</v>
      </c>
      <c r="I155" s="104"/>
      <c r="J155" s="107"/>
      <c r="K155" s="107"/>
      <c r="L155" s="108"/>
      <c r="M155" s="109" t="s">
        <v>185</v>
      </c>
      <c r="N155" s="110"/>
      <c r="O155" s="111"/>
      <c r="P155" s="111"/>
      <c r="Q155" s="112"/>
      <c r="R155" s="15"/>
      <c r="S155" s="15"/>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13"/>
      <c r="DP155" s="13"/>
      <c r="DQ155" s="13"/>
      <c r="DR155" s="13"/>
      <c r="DS155" s="13"/>
      <c r="DT155" s="13"/>
      <c r="DU155" s="13"/>
      <c r="DV155" s="13"/>
      <c r="DW155" s="13"/>
      <c r="DX155" s="13"/>
      <c r="DY155" s="13"/>
      <c r="DZ155" s="13"/>
      <c r="EA155" s="13"/>
      <c r="EB155" s="13"/>
      <c r="EC155" s="13"/>
      <c r="ED155" s="13"/>
      <c r="EE155" s="13"/>
      <c r="EF155" s="13"/>
      <c r="EG155" s="13"/>
      <c r="EH155" s="13"/>
      <c r="EI155" s="13"/>
      <c r="EJ155" s="13"/>
      <c r="EK155" s="13"/>
      <c r="EL155" s="13"/>
      <c r="EM155" s="13"/>
      <c r="EN155" s="13"/>
      <c r="EO155" s="13"/>
      <c r="EP155" s="13"/>
      <c r="EQ155" s="13"/>
      <c r="ER155" s="13"/>
      <c r="ES155" s="13"/>
      <c r="ET155" s="13"/>
      <c r="EU155" s="13"/>
      <c r="EV155" s="13"/>
      <c r="EW155" s="13"/>
      <c r="EX155" s="13"/>
      <c r="EY155" s="13"/>
      <c r="EZ155" s="13"/>
      <c r="FA155" s="13"/>
      <c r="FB155" s="13"/>
      <c r="FC155" s="13"/>
      <c r="FD155" s="13"/>
      <c r="FE155" s="13"/>
      <c r="FF155" s="13"/>
      <c r="FG155" s="13"/>
      <c r="FH155" s="13"/>
      <c r="FI155" s="13"/>
      <c r="FJ155" s="13"/>
      <c r="FK155" s="13"/>
      <c r="FL155" s="13"/>
      <c r="FM155" s="13"/>
      <c r="FN155" s="13"/>
      <c r="FO155" s="13"/>
      <c r="FP155" s="13"/>
      <c r="FQ155" s="13"/>
      <c r="FR155" s="13"/>
      <c r="FS155" s="13"/>
      <c r="FT155" s="13"/>
      <c r="FU155" s="13"/>
      <c r="FV155" s="13"/>
      <c r="FW155" s="13"/>
      <c r="FX155" s="13"/>
      <c r="FY155" s="13"/>
      <c r="FZ155" s="13"/>
      <c r="GA155" s="13"/>
      <c r="GB155" s="13"/>
      <c r="GC155" s="13"/>
      <c r="GD155" s="13"/>
      <c r="GE155" s="13"/>
      <c r="GF155" s="13"/>
      <c r="GG155" s="13"/>
      <c r="GH155" s="13"/>
      <c r="GI155" s="13"/>
      <c r="GJ155" s="13"/>
      <c r="GK155" s="13"/>
      <c r="GL155" s="13"/>
      <c r="GM155" s="13"/>
      <c r="GN155" s="13"/>
      <c r="GO155" s="13"/>
      <c r="GP155" s="13"/>
      <c r="GQ155" s="13"/>
      <c r="GR155" s="13"/>
      <c r="GS155" s="13"/>
      <c r="GT155" s="13"/>
      <c r="GU155" s="13"/>
      <c r="GV155" s="13"/>
      <c r="GW155" s="13"/>
      <c r="GX155" s="13"/>
      <c r="GY155" s="13"/>
      <c r="GZ155" s="13"/>
      <c r="HA155" s="13"/>
      <c r="HB155" s="13"/>
      <c r="HC155" s="13"/>
      <c r="HD155" s="13"/>
      <c r="HE155" s="13"/>
      <c r="HF155" s="13"/>
      <c r="HG155" s="13"/>
      <c r="HH155" s="13"/>
      <c r="HI155" s="13"/>
      <c r="HJ155" s="13"/>
      <c r="HK155" s="13"/>
      <c r="HL155" s="13"/>
      <c r="HM155" s="13"/>
      <c r="HN155" s="13"/>
      <c r="HO155" s="13"/>
      <c r="HP155" s="13"/>
      <c r="HQ155" s="13"/>
      <c r="HR155" s="13"/>
      <c r="HS155" s="13"/>
      <c r="HT155" s="13"/>
      <c r="HU155" s="13"/>
      <c r="HV155" s="13"/>
      <c r="HW155" s="13"/>
      <c r="HX155" s="13"/>
      <c r="HY155" s="13"/>
      <c r="HZ155" s="13"/>
      <c r="IA155" s="13"/>
      <c r="IB155" s="13"/>
      <c r="IC155" s="13"/>
      <c r="ID155" s="13"/>
      <c r="IE155" s="13"/>
      <c r="IF155" s="13"/>
      <c r="IG155" s="13"/>
      <c r="IH155" s="13"/>
      <c r="II155" s="13"/>
      <c r="IJ155" s="13"/>
    </row>
    <row r="156" spans="1:244" s="14" customFormat="1" ht="172.5" customHeight="1" x14ac:dyDescent="0.3">
      <c r="A156" s="113"/>
      <c r="B156" s="114"/>
      <c r="C156" s="22" t="s">
        <v>364</v>
      </c>
      <c r="D156" s="22" t="s">
        <v>366</v>
      </c>
      <c r="E156" s="22" t="s">
        <v>365</v>
      </c>
      <c r="F156" s="115" t="s">
        <v>367</v>
      </c>
      <c r="G156" s="116" t="s">
        <v>368</v>
      </c>
      <c r="H156" s="22" t="s">
        <v>364</v>
      </c>
      <c r="I156" s="22" t="s">
        <v>366</v>
      </c>
      <c r="J156" s="22" t="s">
        <v>365</v>
      </c>
      <c r="K156" s="115" t="s">
        <v>369</v>
      </c>
      <c r="L156" s="116" t="s">
        <v>368</v>
      </c>
      <c r="M156" s="22" t="s">
        <v>364</v>
      </c>
      <c r="N156" s="22" t="s">
        <v>366</v>
      </c>
      <c r="O156" s="22" t="s">
        <v>370</v>
      </c>
      <c r="P156" s="115" t="s">
        <v>369</v>
      </c>
      <c r="Q156" s="116" t="s">
        <v>368</v>
      </c>
      <c r="R156" s="15"/>
      <c r="S156" s="15"/>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3"/>
      <c r="FH156" s="13"/>
      <c r="FI156" s="13"/>
      <c r="FJ156" s="13"/>
      <c r="FK156" s="13"/>
      <c r="FL156" s="13"/>
      <c r="FM156" s="13"/>
      <c r="FN156" s="13"/>
      <c r="FO156" s="13"/>
      <c r="FP156" s="13"/>
      <c r="FQ156" s="13"/>
      <c r="FR156" s="13"/>
      <c r="FS156" s="13"/>
      <c r="FT156" s="13"/>
      <c r="FU156" s="13"/>
      <c r="FV156" s="13"/>
      <c r="FW156" s="13"/>
      <c r="FX156" s="13"/>
      <c r="FY156" s="13"/>
      <c r="FZ156" s="13"/>
      <c r="GA156" s="13"/>
      <c r="GB156" s="13"/>
      <c r="GC156" s="13"/>
      <c r="GD156" s="13"/>
      <c r="GE156" s="13"/>
      <c r="GF156" s="13"/>
      <c r="GG156" s="13"/>
      <c r="GH156" s="13"/>
      <c r="GI156" s="13"/>
      <c r="GJ156" s="13"/>
      <c r="GK156" s="13"/>
      <c r="GL156" s="13"/>
      <c r="GM156" s="13"/>
      <c r="GN156" s="13"/>
      <c r="GO156" s="13"/>
      <c r="GP156" s="13"/>
      <c r="GQ156" s="13"/>
      <c r="GR156" s="13"/>
      <c r="GS156" s="13"/>
      <c r="GT156" s="13"/>
      <c r="GU156" s="13"/>
      <c r="GV156" s="13"/>
      <c r="GW156" s="13"/>
      <c r="GX156" s="13"/>
      <c r="GY156" s="13"/>
      <c r="GZ156" s="13"/>
      <c r="HA156" s="13"/>
      <c r="HB156" s="13"/>
      <c r="HC156" s="13"/>
      <c r="HD156" s="13"/>
      <c r="HE156" s="13"/>
      <c r="HF156" s="13"/>
      <c r="HG156" s="13"/>
      <c r="HH156" s="13"/>
      <c r="HI156" s="13"/>
      <c r="HJ156" s="13"/>
      <c r="HK156" s="13"/>
      <c r="HL156" s="13"/>
      <c r="HM156" s="13"/>
      <c r="HN156" s="13"/>
      <c r="HO156" s="13"/>
      <c r="HP156" s="13"/>
      <c r="HQ156" s="13"/>
      <c r="HR156" s="13"/>
      <c r="HS156" s="13"/>
      <c r="HT156" s="13"/>
      <c r="HU156" s="13"/>
      <c r="HV156" s="13"/>
      <c r="HW156" s="13"/>
      <c r="HX156" s="13"/>
      <c r="HY156" s="13"/>
      <c r="HZ156" s="13"/>
      <c r="IA156" s="13"/>
      <c r="IB156" s="13"/>
      <c r="IC156" s="13"/>
      <c r="ID156" s="13"/>
      <c r="IE156" s="13"/>
      <c r="IF156" s="13"/>
      <c r="IG156" s="13"/>
      <c r="IH156" s="13"/>
      <c r="II156" s="13"/>
      <c r="IJ156" s="13"/>
    </row>
    <row r="157" spans="1:244" s="14" customFormat="1" ht="77.25" customHeight="1" x14ac:dyDescent="0.3">
      <c r="A157" s="56" t="s">
        <v>124</v>
      </c>
      <c r="B157" s="85" t="s">
        <v>199</v>
      </c>
      <c r="C157" s="79">
        <v>470000</v>
      </c>
      <c r="D157" s="79">
        <v>101997</v>
      </c>
      <c r="E157" s="79">
        <v>99596.5</v>
      </c>
      <c r="F157" s="69">
        <f t="shared" si="115"/>
        <v>97.646499406845294</v>
      </c>
      <c r="G157" s="68">
        <f t="shared" si="116"/>
        <v>-2400.5</v>
      </c>
      <c r="H157" s="68"/>
      <c r="I157" s="68"/>
      <c r="J157" s="68"/>
      <c r="K157" s="70"/>
      <c r="L157" s="68"/>
      <c r="M157" s="68">
        <f t="shared" si="117"/>
        <v>470000</v>
      </c>
      <c r="N157" s="68">
        <f t="shared" si="118"/>
        <v>101997</v>
      </c>
      <c r="O157" s="68">
        <f t="shared" si="119"/>
        <v>99596.5</v>
      </c>
      <c r="P157" s="71">
        <f t="shared" si="120"/>
        <v>97.646499406845294</v>
      </c>
      <c r="Q157" s="68">
        <f t="shared" si="121"/>
        <v>-2400.5</v>
      </c>
      <c r="R157" s="15"/>
      <c r="S157" s="15"/>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13"/>
      <c r="DP157" s="13"/>
      <c r="DQ157" s="13"/>
      <c r="DR157" s="13"/>
      <c r="DS157" s="13"/>
      <c r="DT157" s="13"/>
      <c r="DU157" s="13"/>
      <c r="DV157" s="13"/>
      <c r="DW157" s="13"/>
      <c r="DX157" s="13"/>
      <c r="DY157" s="13"/>
      <c r="DZ157" s="13"/>
      <c r="EA157" s="13"/>
      <c r="EB157" s="13"/>
      <c r="EC157" s="13"/>
      <c r="ED157" s="13"/>
      <c r="EE157" s="13"/>
      <c r="EF157" s="13"/>
      <c r="EG157" s="13"/>
      <c r="EH157" s="13"/>
      <c r="EI157" s="13"/>
      <c r="EJ157" s="13"/>
      <c r="EK157" s="13"/>
      <c r="EL157" s="13"/>
      <c r="EM157" s="13"/>
      <c r="EN157" s="13"/>
      <c r="EO157" s="13"/>
      <c r="EP157" s="13"/>
      <c r="EQ157" s="13"/>
      <c r="ER157" s="13"/>
      <c r="ES157" s="13"/>
      <c r="ET157" s="13"/>
      <c r="EU157" s="13"/>
      <c r="EV157" s="13"/>
      <c r="EW157" s="13"/>
      <c r="EX157" s="13"/>
      <c r="EY157" s="13"/>
      <c r="EZ157" s="13"/>
      <c r="FA157" s="13"/>
      <c r="FB157" s="13"/>
      <c r="FC157" s="13"/>
      <c r="FD157" s="13"/>
      <c r="FE157" s="13"/>
      <c r="FF157" s="13"/>
      <c r="FG157" s="13"/>
      <c r="FH157" s="13"/>
      <c r="FI157" s="13"/>
      <c r="FJ157" s="13"/>
      <c r="FK157" s="13"/>
      <c r="FL157" s="13"/>
      <c r="FM157" s="13"/>
      <c r="FN157" s="13"/>
      <c r="FO157" s="13"/>
      <c r="FP157" s="13"/>
      <c r="FQ157" s="13"/>
      <c r="FR157" s="13"/>
      <c r="FS157" s="13"/>
      <c r="FT157" s="13"/>
      <c r="FU157" s="13"/>
      <c r="FV157" s="13"/>
      <c r="FW157" s="13"/>
      <c r="FX157" s="13"/>
      <c r="FY157" s="13"/>
      <c r="FZ157" s="13"/>
      <c r="GA157" s="13"/>
      <c r="GB157" s="13"/>
      <c r="GC157" s="13"/>
      <c r="GD157" s="13"/>
      <c r="GE157" s="13"/>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F157" s="13"/>
      <c r="HG157" s="13"/>
      <c r="HH157" s="13"/>
      <c r="HI157" s="13"/>
      <c r="HJ157" s="13"/>
      <c r="HK157" s="13"/>
      <c r="HL157" s="13"/>
      <c r="HM157" s="13"/>
      <c r="HN157" s="13"/>
      <c r="HO157" s="13"/>
      <c r="HP157" s="13"/>
      <c r="HQ157" s="13"/>
      <c r="HR157" s="13"/>
      <c r="HS157" s="13"/>
      <c r="HT157" s="13"/>
      <c r="HU157" s="13"/>
      <c r="HV157" s="13"/>
      <c r="HW157" s="13"/>
      <c r="HX157" s="13"/>
      <c r="HY157" s="13"/>
      <c r="HZ157" s="13"/>
      <c r="IA157" s="13"/>
      <c r="IB157" s="13"/>
      <c r="IC157" s="13"/>
      <c r="ID157" s="13"/>
      <c r="IE157" s="13"/>
      <c r="IF157" s="13"/>
      <c r="IG157" s="13"/>
      <c r="IH157" s="13"/>
      <c r="II157" s="13"/>
      <c r="IJ157" s="13"/>
    </row>
    <row r="158" spans="1:244" s="14" customFormat="1" ht="81.75" customHeight="1" x14ac:dyDescent="0.3">
      <c r="A158" s="56" t="s">
        <v>340</v>
      </c>
      <c r="B158" s="85" t="s">
        <v>341</v>
      </c>
      <c r="C158" s="79">
        <v>800632.31999999995</v>
      </c>
      <c r="D158" s="79">
        <v>200158.07999999999</v>
      </c>
      <c r="E158" s="79">
        <v>157045.41</v>
      </c>
      <c r="F158" s="69">
        <f t="shared" si="115"/>
        <v>78.460689670884136</v>
      </c>
      <c r="G158" s="68">
        <f t="shared" si="116"/>
        <v>-43112.669999999984</v>
      </c>
      <c r="H158" s="68"/>
      <c r="I158" s="68"/>
      <c r="J158" s="68"/>
      <c r="K158" s="70"/>
      <c r="L158" s="68"/>
      <c r="M158" s="68">
        <f t="shared" si="117"/>
        <v>800632.31999999995</v>
      </c>
      <c r="N158" s="68">
        <f t="shared" si="118"/>
        <v>200158.07999999999</v>
      </c>
      <c r="O158" s="68">
        <f t="shared" si="119"/>
        <v>157045.41</v>
      </c>
      <c r="P158" s="71">
        <f t="shared" si="120"/>
        <v>78.460689670884136</v>
      </c>
      <c r="Q158" s="68">
        <f t="shared" si="121"/>
        <v>-43112.669999999984</v>
      </c>
      <c r="R158" s="15"/>
      <c r="S158" s="15"/>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c r="FN158" s="13"/>
      <c r="FO158" s="13"/>
      <c r="FP158" s="13"/>
      <c r="FQ158" s="13"/>
      <c r="FR158" s="13"/>
      <c r="FS158" s="13"/>
      <c r="FT158" s="13"/>
      <c r="FU158" s="13"/>
      <c r="FV158" s="13"/>
      <c r="FW158" s="13"/>
      <c r="FX158" s="13"/>
      <c r="FY158" s="13"/>
      <c r="FZ158" s="13"/>
      <c r="GA158" s="13"/>
      <c r="GB158" s="13"/>
      <c r="GC158" s="13"/>
      <c r="GD158" s="13"/>
      <c r="GE158" s="13"/>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F158" s="13"/>
      <c r="HG158" s="13"/>
      <c r="HH158" s="13"/>
      <c r="HI158" s="13"/>
      <c r="HJ158" s="13"/>
      <c r="HK158" s="13"/>
      <c r="HL158" s="13"/>
      <c r="HM158" s="13"/>
      <c r="HN158" s="13"/>
      <c r="HO158" s="13"/>
      <c r="HP158" s="13"/>
      <c r="HQ158" s="13"/>
      <c r="HR158" s="13"/>
      <c r="HS158" s="13"/>
      <c r="HT158" s="13"/>
      <c r="HU158" s="13"/>
      <c r="HV158" s="13"/>
      <c r="HW158" s="13"/>
      <c r="HX158" s="13"/>
      <c r="HY158" s="13"/>
      <c r="HZ158" s="13"/>
      <c r="IA158" s="13"/>
      <c r="IB158" s="13"/>
      <c r="IC158" s="13"/>
      <c r="ID158" s="13"/>
      <c r="IE158" s="13"/>
      <c r="IF158" s="13"/>
      <c r="IG158" s="13"/>
      <c r="IH158" s="13"/>
      <c r="II158" s="13"/>
      <c r="IJ158" s="13"/>
    </row>
    <row r="159" spans="1:244" s="14" customFormat="1" ht="55.5" customHeight="1" x14ac:dyDescent="0.3">
      <c r="A159" s="56" t="s">
        <v>380</v>
      </c>
      <c r="B159" s="85" t="s">
        <v>381</v>
      </c>
      <c r="C159" s="79"/>
      <c r="D159" s="79"/>
      <c r="E159" s="79"/>
      <c r="F159" s="69"/>
      <c r="G159" s="68"/>
      <c r="H159" s="68">
        <v>1000000</v>
      </c>
      <c r="I159" s="68">
        <v>0</v>
      </c>
      <c r="J159" s="68">
        <v>0</v>
      </c>
      <c r="K159" s="70">
        <v>0</v>
      </c>
      <c r="L159" s="68">
        <f>SUM(J159-I159)</f>
        <v>0</v>
      </c>
      <c r="M159" s="68">
        <f t="shared" si="117"/>
        <v>1000000</v>
      </c>
      <c r="N159" s="68">
        <f t="shared" si="118"/>
        <v>0</v>
      </c>
      <c r="O159" s="68">
        <f t="shared" si="119"/>
        <v>0</v>
      </c>
      <c r="P159" s="71">
        <v>0</v>
      </c>
      <c r="Q159" s="68">
        <f t="shared" si="121"/>
        <v>0</v>
      </c>
      <c r="R159" s="15"/>
      <c r="S159" s="15"/>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c r="GE159" s="13"/>
      <c r="GF159" s="13"/>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F159" s="13"/>
      <c r="HG159" s="13"/>
      <c r="HH159" s="13"/>
      <c r="HI159" s="13"/>
      <c r="HJ159" s="13"/>
      <c r="HK159" s="13"/>
      <c r="HL159" s="13"/>
      <c r="HM159" s="13"/>
      <c r="HN159" s="13"/>
      <c r="HO159" s="13"/>
      <c r="HP159" s="13"/>
      <c r="HQ159" s="13"/>
      <c r="HR159" s="13"/>
      <c r="HS159" s="13"/>
      <c r="HT159" s="13"/>
      <c r="HU159" s="13"/>
      <c r="HV159" s="13"/>
      <c r="HW159" s="13"/>
      <c r="HX159" s="13"/>
      <c r="HY159" s="13"/>
      <c r="HZ159" s="13"/>
      <c r="IA159" s="13"/>
      <c r="IB159" s="13"/>
      <c r="IC159" s="13"/>
      <c r="ID159" s="13"/>
      <c r="IE159" s="13"/>
      <c r="IF159" s="13"/>
      <c r="IG159" s="13"/>
      <c r="IH159" s="13"/>
      <c r="II159" s="13"/>
      <c r="IJ159" s="13"/>
    </row>
    <row r="160" spans="1:244" s="14" customFormat="1" ht="29.25" customHeight="1" x14ac:dyDescent="0.3">
      <c r="A160" s="143" t="s">
        <v>126</v>
      </c>
      <c r="B160" s="122" t="s">
        <v>125</v>
      </c>
      <c r="C160" s="142">
        <f>SUM(C161:C162)</f>
        <v>26877718</v>
      </c>
      <c r="D160" s="142">
        <f>SUM(D161:D162)</f>
        <v>8623425</v>
      </c>
      <c r="E160" s="142">
        <f>SUM(E161:E162)</f>
        <v>6447415.8700000001</v>
      </c>
      <c r="F160" s="73">
        <f t="shared" si="115"/>
        <v>74.766300744773687</v>
      </c>
      <c r="G160" s="72">
        <f t="shared" si="116"/>
        <v>-2176009.13</v>
      </c>
      <c r="H160" s="72">
        <f>SUM(H161:H162)</f>
        <v>1501788</v>
      </c>
      <c r="I160" s="72">
        <f>SUM(I161:I162)</f>
        <v>1501788</v>
      </c>
      <c r="J160" s="72">
        <f>SUM(J161:J162)</f>
        <v>704745.4</v>
      </c>
      <c r="K160" s="74">
        <f t="shared" ref="K160:K161" si="124">SUM(J160/I160*100)</f>
        <v>46.927089575892204</v>
      </c>
      <c r="L160" s="72">
        <f t="shared" ref="L160:L161" si="125">SUM(J160-I160)</f>
        <v>-797042.6</v>
      </c>
      <c r="M160" s="72">
        <f t="shared" si="117"/>
        <v>28379506</v>
      </c>
      <c r="N160" s="72">
        <f t="shared" si="118"/>
        <v>10125213</v>
      </c>
      <c r="O160" s="72">
        <f t="shared" si="119"/>
        <v>7152161.2700000005</v>
      </c>
      <c r="P160" s="75">
        <f t="shared" si="120"/>
        <v>70.63714383094954</v>
      </c>
      <c r="Q160" s="72">
        <f t="shared" si="121"/>
        <v>-2973051.7299999995</v>
      </c>
      <c r="R160" s="15"/>
      <c r="S160" s="15"/>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c r="IE160" s="13"/>
      <c r="IF160" s="13"/>
      <c r="IG160" s="13"/>
      <c r="IH160" s="13"/>
      <c r="II160" s="13"/>
      <c r="IJ160" s="13"/>
    </row>
    <row r="161" spans="1:244" s="14" customFormat="1" ht="64.5" customHeight="1" x14ac:dyDescent="0.3">
      <c r="A161" s="144" t="s">
        <v>329</v>
      </c>
      <c r="B161" s="62" t="s">
        <v>382</v>
      </c>
      <c r="C161" s="79">
        <v>15234447</v>
      </c>
      <c r="D161" s="79">
        <v>5246325</v>
      </c>
      <c r="E161" s="79">
        <v>3664449.37</v>
      </c>
      <c r="F161" s="69">
        <f t="shared" si="115"/>
        <v>69.847929169466255</v>
      </c>
      <c r="G161" s="68">
        <f t="shared" si="116"/>
        <v>-1581875.63</v>
      </c>
      <c r="H161" s="68">
        <v>1501788</v>
      </c>
      <c r="I161" s="68">
        <v>1501788</v>
      </c>
      <c r="J161" s="68">
        <v>704745.4</v>
      </c>
      <c r="K161" s="70">
        <f t="shared" si="124"/>
        <v>46.927089575892204</v>
      </c>
      <c r="L161" s="68">
        <f t="shared" si="125"/>
        <v>-797042.6</v>
      </c>
      <c r="M161" s="68">
        <f t="shared" si="117"/>
        <v>16736235</v>
      </c>
      <c r="N161" s="68">
        <f t="shared" si="118"/>
        <v>6748113</v>
      </c>
      <c r="O161" s="68">
        <f t="shared" si="119"/>
        <v>4369194.7700000005</v>
      </c>
      <c r="P161" s="71">
        <f t="shared" si="120"/>
        <v>64.746911766296748</v>
      </c>
      <c r="Q161" s="68">
        <f t="shared" si="121"/>
        <v>-2378918.2299999995</v>
      </c>
      <c r="R161" s="15"/>
      <c r="S161" s="15"/>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c r="IE161" s="13"/>
      <c r="IF161" s="13"/>
      <c r="IG161" s="13"/>
      <c r="IH161" s="13"/>
      <c r="II161" s="13"/>
      <c r="IJ161" s="13"/>
    </row>
    <row r="162" spans="1:244" s="14" customFormat="1" ht="38.25" customHeight="1" x14ac:dyDescent="0.3">
      <c r="A162" s="144" t="s">
        <v>127</v>
      </c>
      <c r="B162" s="140" t="s">
        <v>383</v>
      </c>
      <c r="C162" s="79">
        <v>11643271</v>
      </c>
      <c r="D162" s="79">
        <v>3377100</v>
      </c>
      <c r="E162" s="79">
        <v>2782966.5</v>
      </c>
      <c r="F162" s="69">
        <f t="shared" si="115"/>
        <v>82.406991205472153</v>
      </c>
      <c r="G162" s="68">
        <f t="shared" si="116"/>
        <v>-594133.5</v>
      </c>
      <c r="H162" s="68"/>
      <c r="I162" s="68"/>
      <c r="J162" s="68"/>
      <c r="K162" s="70"/>
      <c r="L162" s="68"/>
      <c r="M162" s="68">
        <f t="shared" si="117"/>
        <v>11643271</v>
      </c>
      <c r="N162" s="68">
        <f t="shared" si="118"/>
        <v>3377100</v>
      </c>
      <c r="O162" s="68">
        <f t="shared" si="119"/>
        <v>2782966.5</v>
      </c>
      <c r="P162" s="71">
        <f t="shared" si="120"/>
        <v>82.406991205472153</v>
      </c>
      <c r="Q162" s="68">
        <f t="shared" si="121"/>
        <v>-594133.5</v>
      </c>
      <c r="R162" s="15"/>
      <c r="S162" s="15"/>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c r="FJ162" s="13"/>
      <c r="FK162" s="13"/>
      <c r="FL162" s="13"/>
      <c r="FM162" s="13"/>
      <c r="FN162" s="13"/>
      <c r="FO162" s="13"/>
      <c r="FP162" s="13"/>
      <c r="FQ162" s="13"/>
      <c r="FR162" s="13"/>
      <c r="FS162" s="13"/>
      <c r="FT162" s="13"/>
      <c r="FU162" s="13"/>
      <c r="FV162" s="13"/>
      <c r="FW162" s="13"/>
      <c r="FX162" s="13"/>
      <c r="FY162" s="13"/>
      <c r="FZ162" s="13"/>
      <c r="GA162" s="13"/>
      <c r="GB162" s="13"/>
      <c r="GC162" s="13"/>
      <c r="GD162" s="13"/>
      <c r="GE162" s="13"/>
      <c r="GF162" s="13"/>
      <c r="GG162" s="13"/>
      <c r="GH162" s="13"/>
      <c r="GI162" s="13"/>
      <c r="GJ162" s="13"/>
      <c r="GK162" s="13"/>
      <c r="GL162" s="13"/>
      <c r="GM162" s="13"/>
      <c r="GN162" s="13"/>
      <c r="GO162" s="13"/>
      <c r="GP162" s="13"/>
      <c r="GQ162" s="13"/>
      <c r="GR162" s="13"/>
      <c r="GS162" s="13"/>
      <c r="GT162" s="13"/>
      <c r="GU162" s="13"/>
      <c r="GV162" s="13"/>
      <c r="GW162" s="13"/>
      <c r="GX162" s="13"/>
      <c r="GY162" s="13"/>
      <c r="GZ162" s="13"/>
      <c r="HA162" s="13"/>
      <c r="HB162" s="13"/>
      <c r="HC162" s="13"/>
      <c r="HD162" s="13"/>
      <c r="HE162" s="13"/>
      <c r="HF162" s="13"/>
      <c r="HG162" s="13"/>
      <c r="HH162" s="13"/>
      <c r="HI162" s="13"/>
      <c r="HJ162" s="13"/>
      <c r="HK162" s="13"/>
      <c r="HL162" s="13"/>
      <c r="HM162" s="13"/>
      <c r="HN162" s="13"/>
      <c r="HO162" s="13"/>
      <c r="HP162" s="13"/>
      <c r="HQ162" s="13"/>
      <c r="HR162" s="13"/>
      <c r="HS162" s="13"/>
      <c r="HT162" s="13"/>
      <c r="HU162" s="13"/>
      <c r="HV162" s="13"/>
      <c r="HW162" s="13"/>
      <c r="HX162" s="13"/>
      <c r="HY162" s="13"/>
      <c r="HZ162" s="13"/>
      <c r="IA162" s="13"/>
      <c r="IB162" s="13"/>
      <c r="IC162" s="13"/>
      <c r="ID162" s="13"/>
      <c r="IE162" s="13"/>
      <c r="IF162" s="13"/>
      <c r="IG162" s="13"/>
      <c r="IH162" s="13"/>
      <c r="II162" s="13"/>
      <c r="IJ162" s="13"/>
    </row>
    <row r="163" spans="1:244" s="18" customFormat="1" ht="25.5" customHeight="1" x14ac:dyDescent="0.3">
      <c r="A163" s="117" t="s">
        <v>59</v>
      </c>
      <c r="B163" s="129" t="s">
        <v>4</v>
      </c>
      <c r="C163" s="64">
        <f>C164+C165+C166+C167</f>
        <v>20410825</v>
      </c>
      <c r="D163" s="64">
        <f>D164+D165+D166+D167</f>
        <v>6463210</v>
      </c>
      <c r="E163" s="64">
        <f>E164+E165+E166+E167</f>
        <v>4088633.2299999995</v>
      </c>
      <c r="F163" s="65">
        <f t="shared" si="115"/>
        <v>63.260101868885577</v>
      </c>
      <c r="G163" s="64">
        <f t="shared" si="116"/>
        <v>-2374576.7700000005</v>
      </c>
      <c r="H163" s="64">
        <f>SUM(H164+H165+H166+H167)</f>
        <v>87130</v>
      </c>
      <c r="I163" s="64">
        <f>SUM(I164+I165+I166+I167)</f>
        <v>87130</v>
      </c>
      <c r="J163" s="64">
        <f>SUM(J164+J165+J166+J167)</f>
        <v>63991</v>
      </c>
      <c r="K163" s="66">
        <f t="shared" ref="K163:K211" si="126">SUM(J163/I163*100)</f>
        <v>73.443130953747271</v>
      </c>
      <c r="L163" s="64">
        <f t="shared" ref="L163:L211" si="127">SUM(J163-I163)</f>
        <v>-23139</v>
      </c>
      <c r="M163" s="64">
        <f t="shared" si="117"/>
        <v>20497955</v>
      </c>
      <c r="N163" s="64">
        <f t="shared" si="118"/>
        <v>6550340</v>
      </c>
      <c r="O163" s="64">
        <f t="shared" si="119"/>
        <v>4152624.2299999995</v>
      </c>
      <c r="P163" s="67">
        <f t="shared" si="120"/>
        <v>63.395552444605919</v>
      </c>
      <c r="Q163" s="64">
        <f t="shared" si="121"/>
        <v>-2397715.7700000005</v>
      </c>
      <c r="R163" s="44"/>
      <c r="S163" s="44"/>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row>
    <row r="164" spans="1:244" s="14" customFormat="1" ht="24" customHeight="1" x14ac:dyDescent="0.3">
      <c r="A164" s="56" t="s">
        <v>129</v>
      </c>
      <c r="B164" s="145" t="s">
        <v>128</v>
      </c>
      <c r="C164" s="68">
        <v>5880373</v>
      </c>
      <c r="D164" s="68">
        <v>2065209</v>
      </c>
      <c r="E164" s="68">
        <v>1143760.44</v>
      </c>
      <c r="F164" s="69">
        <f t="shared" si="115"/>
        <v>55.382309490225921</v>
      </c>
      <c r="G164" s="68">
        <f t="shared" si="116"/>
        <v>-921448.56</v>
      </c>
      <c r="H164" s="68">
        <v>23200</v>
      </c>
      <c r="I164" s="68">
        <v>23200</v>
      </c>
      <c r="J164" s="68">
        <v>63991</v>
      </c>
      <c r="K164" s="70">
        <f t="shared" si="126"/>
        <v>275.82327586206901</v>
      </c>
      <c r="L164" s="68">
        <f t="shared" si="127"/>
        <v>40791</v>
      </c>
      <c r="M164" s="68">
        <f t="shared" si="117"/>
        <v>5903573</v>
      </c>
      <c r="N164" s="68">
        <f t="shared" si="118"/>
        <v>2088409</v>
      </c>
      <c r="O164" s="68">
        <f t="shared" si="119"/>
        <v>1207751.44</v>
      </c>
      <c r="P164" s="71">
        <f t="shared" si="120"/>
        <v>57.83117387446616</v>
      </c>
      <c r="Q164" s="68">
        <f t="shared" si="121"/>
        <v>-880657.56</v>
      </c>
      <c r="R164" s="15"/>
      <c r="S164" s="15"/>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c r="IE164" s="13"/>
      <c r="IF164" s="13"/>
      <c r="IG164" s="13"/>
      <c r="IH164" s="13"/>
      <c r="II164" s="13"/>
      <c r="IJ164" s="13"/>
    </row>
    <row r="165" spans="1:244" s="14" customFormat="1" ht="30" customHeight="1" x14ac:dyDescent="0.3">
      <c r="A165" s="56" t="s">
        <v>130</v>
      </c>
      <c r="B165" s="146" t="s">
        <v>131</v>
      </c>
      <c r="C165" s="68">
        <v>2731656</v>
      </c>
      <c r="D165" s="68">
        <v>855708</v>
      </c>
      <c r="E165" s="68">
        <v>532778.44999999995</v>
      </c>
      <c r="F165" s="69">
        <f t="shared" si="115"/>
        <v>62.261711939119415</v>
      </c>
      <c r="G165" s="68">
        <f t="shared" si="116"/>
        <v>-322929.55000000005</v>
      </c>
      <c r="H165" s="68">
        <v>16930</v>
      </c>
      <c r="I165" s="68">
        <v>16930</v>
      </c>
      <c r="J165" s="68">
        <v>0</v>
      </c>
      <c r="K165" s="70">
        <f t="shared" si="126"/>
        <v>0</v>
      </c>
      <c r="L165" s="68">
        <f t="shared" si="127"/>
        <v>-16930</v>
      </c>
      <c r="M165" s="68">
        <f t="shared" si="117"/>
        <v>2748586</v>
      </c>
      <c r="N165" s="68">
        <f t="shared" si="118"/>
        <v>872638</v>
      </c>
      <c r="O165" s="68">
        <f t="shared" si="119"/>
        <v>532778.44999999995</v>
      </c>
      <c r="P165" s="71">
        <f t="shared" si="120"/>
        <v>61.053776021672213</v>
      </c>
      <c r="Q165" s="68">
        <f t="shared" si="121"/>
        <v>-339859.55000000005</v>
      </c>
      <c r="R165" s="15"/>
      <c r="S165" s="15"/>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c r="FJ165" s="13"/>
      <c r="FK165" s="13"/>
      <c r="FL165" s="13"/>
      <c r="FM165" s="13"/>
      <c r="FN165" s="13"/>
      <c r="FO165" s="13"/>
      <c r="FP165" s="13"/>
      <c r="FQ165" s="13"/>
      <c r="FR165" s="13"/>
      <c r="FS165" s="13"/>
      <c r="FT165" s="13"/>
      <c r="FU165" s="13"/>
      <c r="FV165" s="13"/>
      <c r="FW165" s="13"/>
      <c r="FX165" s="13"/>
      <c r="FY165" s="13"/>
      <c r="FZ165" s="13"/>
      <c r="GA165" s="13"/>
      <c r="GB165" s="13"/>
      <c r="GC165" s="13"/>
      <c r="GD165" s="13"/>
      <c r="GE165" s="13"/>
      <c r="GF165" s="13"/>
      <c r="GG165" s="13"/>
      <c r="GH165" s="13"/>
      <c r="GI165" s="13"/>
      <c r="GJ165" s="13"/>
      <c r="GK165" s="13"/>
      <c r="GL165" s="13"/>
      <c r="GM165" s="13"/>
      <c r="GN165" s="13"/>
      <c r="GO165" s="13"/>
      <c r="GP165" s="13"/>
      <c r="GQ165" s="13"/>
      <c r="GR165" s="13"/>
      <c r="GS165" s="13"/>
      <c r="GT165" s="13"/>
      <c r="GU165" s="13"/>
      <c r="GV165" s="13"/>
      <c r="GW165" s="13"/>
      <c r="GX165" s="13"/>
      <c r="GY165" s="13"/>
      <c r="GZ165" s="13"/>
      <c r="HA165" s="13"/>
      <c r="HB165" s="13"/>
      <c r="HC165" s="13"/>
      <c r="HD165" s="13"/>
      <c r="HE165" s="13"/>
      <c r="HF165" s="13"/>
      <c r="HG165" s="13"/>
      <c r="HH165" s="13"/>
      <c r="HI165" s="13"/>
      <c r="HJ165" s="13"/>
      <c r="HK165" s="13"/>
      <c r="HL165" s="13"/>
      <c r="HM165" s="13"/>
      <c r="HN165" s="13"/>
      <c r="HO165" s="13"/>
      <c r="HP165" s="13"/>
      <c r="HQ165" s="13"/>
      <c r="HR165" s="13"/>
      <c r="HS165" s="13"/>
      <c r="HT165" s="13"/>
      <c r="HU165" s="13"/>
      <c r="HV165" s="13"/>
      <c r="HW165" s="13"/>
      <c r="HX165" s="13"/>
      <c r="HY165" s="13"/>
      <c r="HZ165" s="13"/>
      <c r="IA165" s="13"/>
      <c r="IB165" s="13"/>
      <c r="IC165" s="13"/>
      <c r="ID165" s="13"/>
      <c r="IE165" s="13"/>
      <c r="IF165" s="13"/>
      <c r="IG165" s="13"/>
      <c r="IH165" s="13"/>
      <c r="II165" s="13"/>
      <c r="IJ165" s="13"/>
    </row>
    <row r="166" spans="1:244" s="3" customFormat="1" ht="60.75" customHeight="1" x14ac:dyDescent="0.3">
      <c r="A166" s="56" t="s">
        <v>60</v>
      </c>
      <c r="B166" s="145" t="s">
        <v>132</v>
      </c>
      <c r="C166" s="68">
        <v>11614346</v>
      </c>
      <c r="D166" s="68">
        <v>3494293</v>
      </c>
      <c r="E166" s="68">
        <v>2386353.34</v>
      </c>
      <c r="F166" s="69">
        <f t="shared" si="115"/>
        <v>68.292880419587021</v>
      </c>
      <c r="G166" s="68">
        <f t="shared" si="116"/>
        <v>-1107939.6600000001</v>
      </c>
      <c r="H166" s="68">
        <v>47000</v>
      </c>
      <c r="I166" s="68">
        <v>47000</v>
      </c>
      <c r="J166" s="79">
        <v>0</v>
      </c>
      <c r="K166" s="70">
        <f t="shared" si="126"/>
        <v>0</v>
      </c>
      <c r="L166" s="68">
        <f t="shared" si="127"/>
        <v>-47000</v>
      </c>
      <c r="M166" s="68">
        <f t="shared" si="117"/>
        <v>11661346</v>
      </c>
      <c r="N166" s="68">
        <f t="shared" si="118"/>
        <v>3541293</v>
      </c>
      <c r="O166" s="68">
        <f t="shared" si="119"/>
        <v>2386353.34</v>
      </c>
      <c r="P166" s="71">
        <f t="shared" si="120"/>
        <v>67.386498095469648</v>
      </c>
      <c r="Q166" s="68">
        <f t="shared" si="121"/>
        <v>-1154939.6600000001</v>
      </c>
      <c r="R166" s="30"/>
      <c r="S166" s="30"/>
    </row>
    <row r="167" spans="1:244" s="7" customFormat="1" ht="39" customHeight="1" x14ac:dyDescent="0.3">
      <c r="A167" s="55" t="s">
        <v>133</v>
      </c>
      <c r="B167" s="130" t="s">
        <v>134</v>
      </c>
      <c r="C167" s="72">
        <f>SUM(C168:C168)</f>
        <v>184450</v>
      </c>
      <c r="D167" s="72">
        <f>SUM(D168:D168)</f>
        <v>48000</v>
      </c>
      <c r="E167" s="72">
        <f>SUM(E168:E168)</f>
        <v>25741</v>
      </c>
      <c r="F167" s="73">
        <f t="shared" si="115"/>
        <v>53.627083333333339</v>
      </c>
      <c r="G167" s="72">
        <f t="shared" si="116"/>
        <v>-22259</v>
      </c>
      <c r="H167" s="72"/>
      <c r="I167" s="72"/>
      <c r="J167" s="72"/>
      <c r="K167" s="74"/>
      <c r="L167" s="72"/>
      <c r="M167" s="72">
        <f t="shared" si="117"/>
        <v>184450</v>
      </c>
      <c r="N167" s="72">
        <f t="shared" si="118"/>
        <v>48000</v>
      </c>
      <c r="O167" s="72">
        <f t="shared" si="119"/>
        <v>25741</v>
      </c>
      <c r="P167" s="75">
        <f t="shared" si="120"/>
        <v>53.627083333333339</v>
      </c>
      <c r="Q167" s="72">
        <f t="shared" si="121"/>
        <v>-22259</v>
      </c>
      <c r="R167" s="15"/>
      <c r="S167" s="15"/>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row>
    <row r="168" spans="1:244" s="14" customFormat="1" ht="27" customHeight="1" x14ac:dyDescent="0.3">
      <c r="A168" s="56" t="s">
        <v>135</v>
      </c>
      <c r="B168" s="145" t="s">
        <v>136</v>
      </c>
      <c r="C168" s="68">
        <v>184450</v>
      </c>
      <c r="D168" s="68">
        <v>48000</v>
      </c>
      <c r="E168" s="68">
        <v>25741</v>
      </c>
      <c r="F168" s="69">
        <f t="shared" si="115"/>
        <v>53.627083333333339</v>
      </c>
      <c r="G168" s="68">
        <f t="shared" si="116"/>
        <v>-22259</v>
      </c>
      <c r="H168" s="68"/>
      <c r="I168" s="68"/>
      <c r="J168" s="68"/>
      <c r="K168" s="70"/>
      <c r="L168" s="68"/>
      <c r="M168" s="68">
        <f t="shared" si="117"/>
        <v>184450</v>
      </c>
      <c r="N168" s="68">
        <f t="shared" si="118"/>
        <v>48000</v>
      </c>
      <c r="O168" s="68">
        <f t="shared" si="119"/>
        <v>25741</v>
      </c>
      <c r="P168" s="71">
        <f t="shared" si="120"/>
        <v>53.627083333333339</v>
      </c>
      <c r="Q168" s="68">
        <f t="shared" si="121"/>
        <v>-22259</v>
      </c>
      <c r="R168" s="15"/>
      <c r="S168" s="15"/>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c r="DZ168" s="13"/>
      <c r="EA168" s="13"/>
      <c r="EB168" s="13"/>
      <c r="EC168" s="13"/>
      <c r="ED168" s="13"/>
      <c r="EE168" s="13"/>
      <c r="EF168" s="13"/>
      <c r="EG168" s="13"/>
      <c r="EH168" s="13"/>
      <c r="EI168" s="13"/>
      <c r="EJ168" s="13"/>
      <c r="EK168" s="13"/>
      <c r="EL168" s="13"/>
      <c r="EM168" s="13"/>
      <c r="EN168" s="13"/>
      <c r="EO168" s="13"/>
      <c r="EP168" s="13"/>
      <c r="EQ168" s="13"/>
      <c r="ER168" s="13"/>
      <c r="ES168" s="13"/>
      <c r="ET168" s="13"/>
      <c r="EU168" s="13"/>
      <c r="EV168" s="13"/>
      <c r="EW168" s="13"/>
      <c r="EX168" s="13"/>
      <c r="EY168" s="13"/>
      <c r="EZ168" s="13"/>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c r="GE168" s="13"/>
      <c r="GF168" s="13"/>
      <c r="GG168" s="13"/>
      <c r="GH168" s="13"/>
      <c r="GI168" s="13"/>
      <c r="GJ168" s="13"/>
      <c r="GK168" s="13"/>
      <c r="GL168" s="13"/>
      <c r="GM168" s="13"/>
      <c r="GN168" s="13"/>
      <c r="GO168" s="13"/>
      <c r="GP168" s="13"/>
      <c r="GQ168" s="13"/>
      <c r="GR168" s="13"/>
      <c r="GS168" s="13"/>
      <c r="GT168" s="13"/>
      <c r="GU168" s="13"/>
      <c r="GV168" s="13"/>
      <c r="GW168" s="13"/>
      <c r="GX168" s="13"/>
      <c r="GY168" s="13"/>
      <c r="GZ168" s="13"/>
      <c r="HA168" s="13"/>
      <c r="HB168" s="13"/>
      <c r="HC168" s="13"/>
      <c r="HD168" s="13"/>
      <c r="HE168" s="13"/>
      <c r="HF168" s="13"/>
      <c r="HG168" s="13"/>
      <c r="HH168" s="13"/>
      <c r="HI168" s="13"/>
      <c r="HJ168" s="13"/>
      <c r="HK168" s="13"/>
      <c r="HL168" s="13"/>
      <c r="HM168" s="13"/>
      <c r="HN168" s="13"/>
      <c r="HO168" s="13"/>
      <c r="HP168" s="13"/>
      <c r="HQ168" s="13"/>
      <c r="HR168" s="13"/>
      <c r="HS168" s="13"/>
      <c r="HT168" s="13"/>
      <c r="HU168" s="13"/>
      <c r="HV168" s="13"/>
      <c r="HW168" s="13"/>
      <c r="HX168" s="13"/>
      <c r="HY168" s="13"/>
      <c r="HZ168" s="13"/>
      <c r="IA168" s="13"/>
      <c r="IB168" s="13"/>
      <c r="IC168" s="13"/>
      <c r="ID168" s="13"/>
      <c r="IE168" s="13"/>
      <c r="IF168" s="13"/>
      <c r="IG168" s="13"/>
      <c r="IH168" s="13"/>
      <c r="II168" s="13"/>
      <c r="IJ168" s="13"/>
    </row>
    <row r="169" spans="1:244" s="20" customFormat="1" ht="25.5" customHeight="1" x14ac:dyDescent="0.3">
      <c r="A169" s="117" t="s">
        <v>61</v>
      </c>
      <c r="B169" s="129" t="s">
        <v>5</v>
      </c>
      <c r="C169" s="64">
        <f>SUM(C170+C173+C178+C175)</f>
        <v>29384547</v>
      </c>
      <c r="D169" s="64">
        <f>SUM(D170+D173+D178+D175)</f>
        <v>8917424</v>
      </c>
      <c r="E169" s="64">
        <f>SUM(E170+E173+E178+E175)</f>
        <v>6866898.0099999998</v>
      </c>
      <c r="F169" s="65">
        <f t="shared" si="115"/>
        <v>77.005399877812238</v>
      </c>
      <c r="G169" s="64">
        <f t="shared" si="116"/>
        <v>-2050525.9900000002</v>
      </c>
      <c r="H169" s="64">
        <f>SUM(H170+H173+H175+H181)</f>
        <v>1239900</v>
      </c>
      <c r="I169" s="64">
        <f t="shared" ref="I169:J169" si="128">SUM(I170+I173+I175+I181)</f>
        <v>239900</v>
      </c>
      <c r="J169" s="64">
        <f t="shared" si="128"/>
        <v>6780.07</v>
      </c>
      <c r="K169" s="66">
        <f t="shared" si="126"/>
        <v>2.8262067528136723</v>
      </c>
      <c r="L169" s="64">
        <f t="shared" si="127"/>
        <v>-233119.93</v>
      </c>
      <c r="M169" s="64">
        <f t="shared" si="117"/>
        <v>30624447</v>
      </c>
      <c r="N169" s="64">
        <f t="shared" si="118"/>
        <v>9157324</v>
      </c>
      <c r="O169" s="64">
        <f t="shared" si="119"/>
        <v>6873678.0800000001</v>
      </c>
      <c r="P169" s="67">
        <f t="shared" si="120"/>
        <v>75.062082328855027</v>
      </c>
      <c r="Q169" s="64">
        <f t="shared" si="121"/>
        <v>-2283645.92</v>
      </c>
      <c r="R169" s="44"/>
      <c r="S169" s="44"/>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row>
    <row r="170" spans="1:244" s="20" customFormat="1" ht="27" customHeight="1" x14ac:dyDescent="0.3">
      <c r="A170" s="55" t="s">
        <v>85</v>
      </c>
      <c r="B170" s="141" t="s">
        <v>84</v>
      </c>
      <c r="C170" s="72">
        <f>SUM(C171:C172)</f>
        <v>440374</v>
      </c>
      <c r="D170" s="72">
        <f t="shared" ref="D170:E170" si="129">SUM(D171:D172)</f>
        <v>103000</v>
      </c>
      <c r="E170" s="72">
        <f t="shared" si="129"/>
        <v>38731.020000000004</v>
      </c>
      <c r="F170" s="73">
        <f t="shared" si="115"/>
        <v>37.602932038834957</v>
      </c>
      <c r="G170" s="72">
        <f t="shared" si="116"/>
        <v>-64268.979999999996</v>
      </c>
      <c r="H170" s="72"/>
      <c r="I170" s="72"/>
      <c r="J170" s="131"/>
      <c r="K170" s="66"/>
      <c r="L170" s="64"/>
      <c r="M170" s="72">
        <f t="shared" si="117"/>
        <v>440374</v>
      </c>
      <c r="N170" s="72">
        <f t="shared" si="118"/>
        <v>103000</v>
      </c>
      <c r="O170" s="72">
        <f t="shared" si="119"/>
        <v>38731.020000000004</v>
      </c>
      <c r="P170" s="75">
        <f t="shared" si="120"/>
        <v>37.602932038834957</v>
      </c>
      <c r="Q170" s="72">
        <f t="shared" si="121"/>
        <v>-64268.979999999996</v>
      </c>
      <c r="R170" s="44"/>
      <c r="S170" s="44"/>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row>
    <row r="171" spans="1:244" s="14" customFormat="1" ht="41.25" customHeight="1" x14ac:dyDescent="0.3">
      <c r="A171" s="56" t="s">
        <v>62</v>
      </c>
      <c r="B171" s="80" t="s">
        <v>63</v>
      </c>
      <c r="C171" s="68">
        <v>275134</v>
      </c>
      <c r="D171" s="68">
        <v>65000</v>
      </c>
      <c r="E171" s="68">
        <v>27173</v>
      </c>
      <c r="F171" s="69">
        <f t="shared" si="115"/>
        <v>41.804615384615381</v>
      </c>
      <c r="G171" s="68">
        <f t="shared" si="116"/>
        <v>-37827</v>
      </c>
      <c r="H171" s="68"/>
      <c r="I171" s="68"/>
      <c r="J171" s="68"/>
      <c r="K171" s="66"/>
      <c r="L171" s="64"/>
      <c r="M171" s="68">
        <f t="shared" si="117"/>
        <v>275134</v>
      </c>
      <c r="N171" s="68">
        <f t="shared" si="118"/>
        <v>65000</v>
      </c>
      <c r="O171" s="68">
        <f t="shared" si="119"/>
        <v>27173</v>
      </c>
      <c r="P171" s="71">
        <f t="shared" si="120"/>
        <v>41.804615384615381</v>
      </c>
      <c r="Q171" s="68">
        <f t="shared" si="121"/>
        <v>-37827</v>
      </c>
      <c r="R171" s="15"/>
      <c r="S171" s="15"/>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3"/>
      <c r="FH171" s="13"/>
      <c r="FI171" s="13"/>
      <c r="FJ171" s="13"/>
      <c r="FK171" s="13"/>
      <c r="FL171" s="13"/>
      <c r="FM171" s="13"/>
      <c r="FN171" s="13"/>
      <c r="FO171" s="13"/>
      <c r="FP171" s="13"/>
      <c r="FQ171" s="13"/>
      <c r="FR171" s="13"/>
      <c r="FS171" s="13"/>
      <c r="FT171" s="13"/>
      <c r="FU171" s="13"/>
      <c r="FV171" s="13"/>
      <c r="FW171" s="13"/>
      <c r="FX171" s="13"/>
      <c r="FY171" s="13"/>
      <c r="FZ171" s="13"/>
      <c r="GA171" s="13"/>
      <c r="GB171" s="13"/>
      <c r="GC171" s="13"/>
      <c r="GD171" s="13"/>
      <c r="GE171" s="13"/>
      <c r="GF171" s="13"/>
      <c r="GG171" s="13"/>
      <c r="GH171" s="13"/>
      <c r="GI171" s="13"/>
      <c r="GJ171" s="13"/>
      <c r="GK171" s="13"/>
      <c r="GL171" s="13"/>
      <c r="GM171" s="13"/>
      <c r="GN171" s="13"/>
      <c r="GO171" s="13"/>
      <c r="GP171" s="13"/>
      <c r="GQ171" s="13"/>
      <c r="GR171" s="13"/>
      <c r="GS171" s="13"/>
      <c r="GT171" s="13"/>
      <c r="GU171" s="13"/>
      <c r="GV171" s="13"/>
      <c r="GW171" s="13"/>
      <c r="GX171" s="13"/>
      <c r="GY171" s="13"/>
      <c r="GZ171" s="13"/>
      <c r="HA171" s="13"/>
      <c r="HB171" s="13"/>
      <c r="HC171" s="13"/>
      <c r="HD171" s="13"/>
      <c r="HE171" s="13"/>
      <c r="HF171" s="13"/>
      <c r="HG171" s="13"/>
      <c r="HH171" s="13"/>
      <c r="HI171" s="13"/>
      <c r="HJ171" s="13"/>
      <c r="HK171" s="13"/>
      <c r="HL171" s="13"/>
      <c r="HM171" s="13"/>
      <c r="HN171" s="13"/>
      <c r="HO171" s="13"/>
      <c r="HP171" s="13"/>
      <c r="HQ171" s="13"/>
      <c r="HR171" s="13"/>
      <c r="HS171" s="13"/>
      <c r="HT171" s="13"/>
      <c r="HU171" s="13"/>
      <c r="HV171" s="13"/>
      <c r="HW171" s="13"/>
      <c r="HX171" s="13"/>
      <c r="HY171" s="13"/>
      <c r="HZ171" s="13"/>
      <c r="IA171" s="13"/>
      <c r="IB171" s="13"/>
      <c r="IC171" s="13"/>
      <c r="ID171" s="13"/>
      <c r="IE171" s="13"/>
      <c r="IF171" s="13"/>
      <c r="IG171" s="13"/>
      <c r="IH171" s="13"/>
      <c r="II171" s="13"/>
      <c r="IJ171" s="13"/>
    </row>
    <row r="172" spans="1:244" s="14" customFormat="1" ht="41.25" customHeight="1" x14ac:dyDescent="0.3">
      <c r="A172" s="56" t="s">
        <v>342</v>
      </c>
      <c r="B172" s="80" t="s">
        <v>343</v>
      </c>
      <c r="C172" s="68">
        <v>165240</v>
      </c>
      <c r="D172" s="68">
        <v>38000</v>
      </c>
      <c r="E172" s="68">
        <v>11558.02</v>
      </c>
      <c r="F172" s="69">
        <f t="shared" si="115"/>
        <v>30.41584210526316</v>
      </c>
      <c r="G172" s="68">
        <f t="shared" si="116"/>
        <v>-26441.98</v>
      </c>
      <c r="H172" s="68"/>
      <c r="I172" s="68"/>
      <c r="J172" s="68"/>
      <c r="K172" s="66"/>
      <c r="L172" s="64"/>
      <c r="M172" s="68">
        <f t="shared" si="117"/>
        <v>165240</v>
      </c>
      <c r="N172" s="68">
        <f t="shared" si="118"/>
        <v>38000</v>
      </c>
      <c r="O172" s="68">
        <f t="shared" si="119"/>
        <v>11558.02</v>
      </c>
      <c r="P172" s="71">
        <f t="shared" si="120"/>
        <v>30.41584210526316</v>
      </c>
      <c r="Q172" s="68">
        <f t="shared" si="121"/>
        <v>-26441.98</v>
      </c>
      <c r="R172" s="15"/>
      <c r="S172" s="15"/>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c r="FJ172" s="13"/>
      <c r="FK172" s="13"/>
      <c r="FL172" s="13"/>
      <c r="FM172" s="13"/>
      <c r="FN172" s="13"/>
      <c r="FO172" s="13"/>
      <c r="FP172" s="13"/>
      <c r="FQ172" s="13"/>
      <c r="FR172" s="13"/>
      <c r="FS172" s="13"/>
      <c r="FT172" s="13"/>
      <c r="FU172" s="13"/>
      <c r="FV172" s="13"/>
      <c r="FW172" s="13"/>
      <c r="FX172" s="13"/>
      <c r="FY172" s="13"/>
      <c r="FZ172" s="13"/>
      <c r="GA172" s="13"/>
      <c r="GB172" s="13"/>
      <c r="GC172" s="13"/>
      <c r="GD172" s="13"/>
      <c r="GE172" s="13"/>
      <c r="GF172" s="13"/>
      <c r="GG172" s="13"/>
      <c r="GH172" s="13"/>
      <c r="GI172" s="13"/>
      <c r="GJ172" s="13"/>
      <c r="GK172" s="13"/>
      <c r="GL172" s="13"/>
      <c r="GM172" s="13"/>
      <c r="GN172" s="13"/>
      <c r="GO172" s="13"/>
      <c r="GP172" s="13"/>
      <c r="GQ172" s="13"/>
      <c r="GR172" s="13"/>
      <c r="GS172" s="13"/>
      <c r="GT172" s="13"/>
      <c r="GU172" s="13"/>
      <c r="GV172" s="13"/>
      <c r="GW172" s="13"/>
      <c r="GX172" s="13"/>
      <c r="GY172" s="13"/>
      <c r="GZ172" s="13"/>
      <c r="HA172" s="13"/>
      <c r="HB172" s="13"/>
      <c r="HC172" s="13"/>
      <c r="HD172" s="13"/>
      <c r="HE172" s="13"/>
      <c r="HF172" s="13"/>
      <c r="HG172" s="13"/>
      <c r="HH172" s="13"/>
      <c r="HI172" s="13"/>
      <c r="HJ172" s="13"/>
      <c r="HK172" s="13"/>
      <c r="HL172" s="13"/>
      <c r="HM172" s="13"/>
      <c r="HN172" s="13"/>
      <c r="HO172" s="13"/>
      <c r="HP172" s="13"/>
      <c r="HQ172" s="13"/>
      <c r="HR172" s="13"/>
      <c r="HS172" s="13"/>
      <c r="HT172" s="13"/>
      <c r="HU172" s="13"/>
      <c r="HV172" s="13"/>
      <c r="HW172" s="13"/>
      <c r="HX172" s="13"/>
      <c r="HY172" s="13"/>
      <c r="HZ172" s="13"/>
      <c r="IA172" s="13"/>
      <c r="IB172" s="13"/>
      <c r="IC172" s="13"/>
      <c r="ID172" s="13"/>
      <c r="IE172" s="13"/>
      <c r="IF172" s="13"/>
      <c r="IG172" s="13"/>
      <c r="IH172" s="13"/>
      <c r="II172" s="13"/>
      <c r="IJ172" s="13"/>
    </row>
    <row r="173" spans="1:244" s="14" customFormat="1" ht="39.75" customHeight="1" x14ac:dyDescent="0.3">
      <c r="A173" s="55" t="s">
        <v>86</v>
      </c>
      <c r="B173" s="141" t="s">
        <v>88</v>
      </c>
      <c r="C173" s="72">
        <f>SUM(C174)</f>
        <v>17943924</v>
      </c>
      <c r="D173" s="72">
        <f>SUM(D174)</f>
        <v>4991203</v>
      </c>
      <c r="E173" s="72">
        <f>SUM(E174)</f>
        <v>4045348.48</v>
      </c>
      <c r="F173" s="73">
        <f t="shared" si="115"/>
        <v>81.049568210309218</v>
      </c>
      <c r="G173" s="72">
        <f t="shared" si="116"/>
        <v>-945854.52</v>
      </c>
      <c r="H173" s="72">
        <f>SUM(H174)</f>
        <v>239900</v>
      </c>
      <c r="I173" s="72">
        <f>SUM(I174)</f>
        <v>239900</v>
      </c>
      <c r="J173" s="72">
        <f>SUM(J174)</f>
        <v>6780.07</v>
      </c>
      <c r="K173" s="74">
        <f t="shared" si="126"/>
        <v>2.8262067528136723</v>
      </c>
      <c r="L173" s="72">
        <f t="shared" si="127"/>
        <v>-233119.93</v>
      </c>
      <c r="M173" s="72">
        <f t="shared" si="117"/>
        <v>18183824</v>
      </c>
      <c r="N173" s="72">
        <f t="shared" si="118"/>
        <v>5231103</v>
      </c>
      <c r="O173" s="72">
        <f t="shared" si="119"/>
        <v>4052128.55</v>
      </c>
      <c r="P173" s="75">
        <f t="shared" si="120"/>
        <v>77.462220682712612</v>
      </c>
      <c r="Q173" s="72">
        <f t="shared" si="121"/>
        <v>-1178974.4500000002</v>
      </c>
      <c r="R173" s="15"/>
      <c r="S173" s="15"/>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c r="FJ173" s="13"/>
      <c r="FK173" s="13"/>
      <c r="FL173" s="13"/>
      <c r="FM173" s="13"/>
      <c r="FN173" s="13"/>
      <c r="FO173" s="13"/>
      <c r="FP173" s="13"/>
      <c r="FQ173" s="13"/>
      <c r="FR173" s="13"/>
      <c r="FS173" s="13"/>
      <c r="FT173" s="13"/>
      <c r="FU173" s="13"/>
      <c r="FV173" s="13"/>
      <c r="FW173" s="13"/>
      <c r="FX173" s="13"/>
      <c r="FY173" s="13"/>
      <c r="FZ173" s="13"/>
      <c r="GA173" s="13"/>
      <c r="GB173" s="13"/>
      <c r="GC173" s="13"/>
      <c r="GD173" s="13"/>
      <c r="GE173" s="13"/>
      <c r="GF173" s="13"/>
      <c r="GG173" s="13"/>
      <c r="GH173" s="13"/>
      <c r="GI173" s="13"/>
      <c r="GJ173" s="13"/>
      <c r="GK173" s="13"/>
      <c r="GL173" s="13"/>
      <c r="GM173" s="13"/>
      <c r="GN173" s="13"/>
      <c r="GO173" s="13"/>
      <c r="GP173" s="13"/>
      <c r="GQ173" s="13"/>
      <c r="GR173" s="13"/>
      <c r="GS173" s="13"/>
      <c r="GT173" s="13"/>
      <c r="GU173" s="13"/>
      <c r="GV173" s="13"/>
      <c r="GW173" s="13"/>
      <c r="GX173" s="13"/>
      <c r="GY173" s="13"/>
      <c r="GZ173" s="13"/>
      <c r="HA173" s="13"/>
      <c r="HB173" s="13"/>
      <c r="HC173" s="13"/>
      <c r="HD173" s="13"/>
      <c r="HE173" s="13"/>
      <c r="HF173" s="13"/>
      <c r="HG173" s="13"/>
      <c r="HH173" s="13"/>
      <c r="HI173" s="13"/>
      <c r="HJ173" s="13"/>
      <c r="HK173" s="13"/>
      <c r="HL173" s="13"/>
      <c r="HM173" s="13"/>
      <c r="HN173" s="13"/>
      <c r="HO173" s="13"/>
      <c r="HP173" s="13"/>
      <c r="HQ173" s="13"/>
      <c r="HR173" s="13"/>
      <c r="HS173" s="13"/>
      <c r="HT173" s="13"/>
      <c r="HU173" s="13"/>
      <c r="HV173" s="13"/>
      <c r="HW173" s="13"/>
      <c r="HX173" s="13"/>
      <c r="HY173" s="13"/>
      <c r="HZ173" s="13"/>
      <c r="IA173" s="13"/>
      <c r="IB173" s="13"/>
      <c r="IC173" s="13"/>
      <c r="ID173" s="13"/>
      <c r="IE173" s="13"/>
      <c r="IF173" s="13"/>
      <c r="IG173" s="13"/>
      <c r="IH173" s="13"/>
      <c r="II173" s="13"/>
      <c r="IJ173" s="13"/>
    </row>
    <row r="174" spans="1:244" s="14" customFormat="1" ht="63.75" customHeight="1" x14ac:dyDescent="0.3">
      <c r="A174" s="56" t="s">
        <v>64</v>
      </c>
      <c r="B174" s="80" t="s">
        <v>345</v>
      </c>
      <c r="C174" s="68">
        <v>17943924</v>
      </c>
      <c r="D174" s="68">
        <v>4991203</v>
      </c>
      <c r="E174" s="68">
        <v>4045348.48</v>
      </c>
      <c r="F174" s="69">
        <f t="shared" si="115"/>
        <v>81.049568210309218</v>
      </c>
      <c r="G174" s="68">
        <f t="shared" si="116"/>
        <v>-945854.52</v>
      </c>
      <c r="H174" s="68">
        <v>239900</v>
      </c>
      <c r="I174" s="68">
        <v>239900</v>
      </c>
      <c r="J174" s="68">
        <v>6780.07</v>
      </c>
      <c r="K174" s="70">
        <f t="shared" si="126"/>
        <v>2.8262067528136723</v>
      </c>
      <c r="L174" s="68">
        <f t="shared" si="127"/>
        <v>-233119.93</v>
      </c>
      <c r="M174" s="68">
        <f t="shared" si="117"/>
        <v>18183824</v>
      </c>
      <c r="N174" s="68">
        <f t="shared" si="118"/>
        <v>5231103</v>
      </c>
      <c r="O174" s="68">
        <f t="shared" si="119"/>
        <v>4052128.55</v>
      </c>
      <c r="P174" s="71">
        <f t="shared" si="120"/>
        <v>77.462220682712612</v>
      </c>
      <c r="Q174" s="68">
        <f t="shared" si="121"/>
        <v>-1178974.4500000002</v>
      </c>
      <c r="R174" s="15"/>
      <c r="S174" s="15"/>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c r="FJ174" s="13"/>
      <c r="FK174" s="13"/>
      <c r="FL174" s="13"/>
      <c r="FM174" s="13"/>
      <c r="FN174" s="13"/>
      <c r="FO174" s="13"/>
      <c r="FP174" s="13"/>
      <c r="FQ174" s="13"/>
      <c r="FR174" s="13"/>
      <c r="FS174" s="13"/>
      <c r="FT174" s="13"/>
      <c r="FU174" s="13"/>
      <c r="FV174" s="13"/>
      <c r="FW174" s="13"/>
      <c r="FX174" s="13"/>
      <c r="FY174" s="13"/>
      <c r="FZ174" s="13"/>
      <c r="GA174" s="13"/>
      <c r="GB174" s="13"/>
      <c r="GC174" s="13"/>
      <c r="GD174" s="13"/>
      <c r="GE174" s="13"/>
      <c r="GF174" s="13"/>
      <c r="GG174" s="13"/>
      <c r="GH174" s="13"/>
      <c r="GI174" s="13"/>
      <c r="GJ174" s="13"/>
      <c r="GK174" s="13"/>
      <c r="GL174" s="13"/>
      <c r="GM174" s="13"/>
      <c r="GN174" s="13"/>
      <c r="GO174" s="13"/>
      <c r="GP174" s="13"/>
      <c r="GQ174" s="13"/>
      <c r="GR174" s="13"/>
      <c r="GS174" s="13"/>
      <c r="GT174" s="13"/>
      <c r="GU174" s="13"/>
      <c r="GV174" s="13"/>
      <c r="GW174" s="13"/>
      <c r="GX174" s="13"/>
      <c r="GY174" s="13"/>
      <c r="GZ174" s="13"/>
      <c r="HA174" s="13"/>
      <c r="HB174" s="13"/>
      <c r="HC174" s="13"/>
      <c r="HD174" s="13"/>
      <c r="HE174" s="13"/>
      <c r="HF174" s="13"/>
      <c r="HG174" s="13"/>
      <c r="HH174" s="13"/>
      <c r="HI174" s="13"/>
      <c r="HJ174" s="13"/>
      <c r="HK174" s="13"/>
      <c r="HL174" s="13"/>
      <c r="HM174" s="13"/>
      <c r="HN174" s="13"/>
      <c r="HO174" s="13"/>
      <c r="HP174" s="13"/>
      <c r="HQ174" s="13"/>
      <c r="HR174" s="13"/>
      <c r="HS174" s="13"/>
      <c r="HT174" s="13"/>
      <c r="HU174" s="13"/>
      <c r="HV174" s="13"/>
      <c r="HW174" s="13"/>
      <c r="HX174" s="13"/>
      <c r="HY174" s="13"/>
      <c r="HZ174" s="13"/>
      <c r="IA174" s="13"/>
      <c r="IB174" s="13"/>
      <c r="IC174" s="13"/>
      <c r="ID174" s="13"/>
      <c r="IE174" s="13"/>
      <c r="IF174" s="13"/>
      <c r="IG174" s="13"/>
      <c r="IH174" s="13"/>
      <c r="II174" s="13"/>
      <c r="IJ174" s="13"/>
    </row>
    <row r="175" spans="1:244" s="14" customFormat="1" ht="46.5" customHeight="1" x14ac:dyDescent="0.3">
      <c r="A175" s="55" t="s">
        <v>166</v>
      </c>
      <c r="B175" s="120" t="s">
        <v>180</v>
      </c>
      <c r="C175" s="72">
        <f>SUM(C176:C177)</f>
        <v>10513857</v>
      </c>
      <c r="D175" s="72">
        <f>SUM(D176:D177)</f>
        <v>3693367</v>
      </c>
      <c r="E175" s="72">
        <f>SUM(E176:E177)</f>
        <v>2708023.79</v>
      </c>
      <c r="F175" s="73">
        <f t="shared" si="115"/>
        <v>73.321275410756641</v>
      </c>
      <c r="G175" s="72">
        <f t="shared" si="116"/>
        <v>-985343.21</v>
      </c>
      <c r="H175" s="72"/>
      <c r="I175" s="72"/>
      <c r="J175" s="72"/>
      <c r="K175" s="70"/>
      <c r="L175" s="68"/>
      <c r="M175" s="72">
        <f>SUM(C175+H175)</f>
        <v>10513857</v>
      </c>
      <c r="N175" s="72">
        <f t="shared" si="118"/>
        <v>3693367</v>
      </c>
      <c r="O175" s="72">
        <f t="shared" si="119"/>
        <v>2708023.79</v>
      </c>
      <c r="P175" s="75">
        <f t="shared" si="120"/>
        <v>73.321275410756641</v>
      </c>
      <c r="Q175" s="72">
        <f t="shared" si="121"/>
        <v>-985343.21</v>
      </c>
      <c r="R175" s="15"/>
      <c r="S175" s="15"/>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c r="FJ175" s="13"/>
      <c r="FK175" s="13"/>
      <c r="FL175" s="13"/>
      <c r="FM175" s="13"/>
      <c r="FN175" s="13"/>
      <c r="FO175" s="13"/>
      <c r="FP175" s="13"/>
      <c r="FQ175" s="13"/>
      <c r="FR175" s="13"/>
      <c r="FS175" s="13"/>
      <c r="FT175" s="13"/>
      <c r="FU175" s="13"/>
      <c r="FV175" s="13"/>
      <c r="FW175" s="13"/>
      <c r="FX175" s="13"/>
      <c r="FY175" s="13"/>
      <c r="FZ175" s="13"/>
      <c r="GA175" s="13"/>
      <c r="GB175" s="13"/>
      <c r="GC175" s="13"/>
      <c r="GD175" s="13"/>
      <c r="GE175" s="13"/>
      <c r="GF175" s="13"/>
      <c r="GG175" s="13"/>
      <c r="GH175" s="13"/>
      <c r="GI175" s="13"/>
      <c r="GJ175" s="13"/>
      <c r="GK175" s="13"/>
      <c r="GL175" s="13"/>
      <c r="GM175" s="13"/>
      <c r="GN175" s="13"/>
      <c r="GO175" s="13"/>
      <c r="GP175" s="13"/>
      <c r="GQ175" s="13"/>
      <c r="GR175" s="13"/>
      <c r="GS175" s="13"/>
      <c r="GT175" s="13"/>
      <c r="GU175" s="13"/>
      <c r="GV175" s="13"/>
      <c r="GW175" s="13"/>
      <c r="GX175" s="13"/>
      <c r="GY175" s="13"/>
      <c r="GZ175" s="13"/>
      <c r="HA175" s="13"/>
      <c r="HB175" s="13"/>
      <c r="HC175" s="13"/>
      <c r="HD175" s="13"/>
      <c r="HE175" s="13"/>
      <c r="HF175" s="13"/>
      <c r="HG175" s="13"/>
      <c r="HH175" s="13"/>
      <c r="HI175" s="13"/>
      <c r="HJ175" s="13"/>
      <c r="HK175" s="13"/>
      <c r="HL175" s="13"/>
      <c r="HM175" s="13"/>
      <c r="HN175" s="13"/>
      <c r="HO175" s="13"/>
      <c r="HP175" s="13"/>
      <c r="HQ175" s="13"/>
      <c r="HR175" s="13"/>
      <c r="HS175" s="13"/>
      <c r="HT175" s="13"/>
      <c r="HU175" s="13"/>
      <c r="HV175" s="13"/>
      <c r="HW175" s="13"/>
      <c r="HX175" s="13"/>
      <c r="HY175" s="13"/>
      <c r="HZ175" s="13"/>
      <c r="IA175" s="13"/>
      <c r="IB175" s="13"/>
      <c r="IC175" s="13"/>
      <c r="ID175" s="13"/>
      <c r="IE175" s="13"/>
      <c r="IF175" s="13"/>
      <c r="IG175" s="13"/>
      <c r="IH175" s="13"/>
      <c r="II175" s="13"/>
      <c r="IJ175" s="13"/>
    </row>
    <row r="176" spans="1:244" s="14" customFormat="1" ht="44.25" customHeight="1" x14ac:dyDescent="0.3">
      <c r="A176" s="56" t="s">
        <v>181</v>
      </c>
      <c r="B176" s="80" t="s">
        <v>346</v>
      </c>
      <c r="C176" s="68">
        <v>10463857</v>
      </c>
      <c r="D176" s="68">
        <v>3643367</v>
      </c>
      <c r="E176" s="68">
        <v>2658183.79</v>
      </c>
      <c r="F176" s="69">
        <f t="shared" si="115"/>
        <v>72.959539623650329</v>
      </c>
      <c r="G176" s="68">
        <f t="shared" si="116"/>
        <v>-985183.21</v>
      </c>
      <c r="H176" s="68"/>
      <c r="I176" s="68"/>
      <c r="J176" s="68"/>
      <c r="K176" s="70"/>
      <c r="L176" s="68"/>
      <c r="M176" s="68">
        <f t="shared" si="117"/>
        <v>10463857</v>
      </c>
      <c r="N176" s="68">
        <f t="shared" si="118"/>
        <v>3643367</v>
      </c>
      <c r="O176" s="68">
        <f t="shared" si="119"/>
        <v>2658183.79</v>
      </c>
      <c r="P176" s="71">
        <f t="shared" si="120"/>
        <v>72.959539623650329</v>
      </c>
      <c r="Q176" s="68">
        <f t="shared" si="121"/>
        <v>-985183.21</v>
      </c>
      <c r="R176" s="15"/>
      <c r="S176" s="15"/>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c r="FL176" s="13"/>
      <c r="FM176" s="13"/>
      <c r="FN176" s="13"/>
      <c r="FO176" s="13"/>
      <c r="FP176" s="13"/>
      <c r="FQ176" s="13"/>
      <c r="FR176" s="13"/>
      <c r="FS176" s="13"/>
      <c r="FT176" s="13"/>
      <c r="FU176" s="13"/>
      <c r="FV176" s="13"/>
      <c r="FW176" s="13"/>
      <c r="FX176" s="13"/>
      <c r="FY176" s="13"/>
      <c r="FZ176" s="13"/>
      <c r="GA176" s="13"/>
      <c r="GB176" s="13"/>
      <c r="GC176" s="13"/>
      <c r="GD176" s="13"/>
      <c r="GE176" s="13"/>
      <c r="GF176" s="13"/>
      <c r="GG176" s="13"/>
      <c r="GH176" s="13"/>
      <c r="GI176" s="13"/>
      <c r="GJ176" s="13"/>
      <c r="GK176" s="13"/>
      <c r="GL176" s="13"/>
      <c r="GM176" s="13"/>
      <c r="GN176" s="13"/>
      <c r="GO176" s="13"/>
      <c r="GP176" s="13"/>
      <c r="GQ176" s="13"/>
      <c r="GR176" s="13"/>
      <c r="GS176" s="13"/>
      <c r="GT176" s="13"/>
      <c r="GU176" s="13"/>
      <c r="GV176" s="13"/>
      <c r="GW176" s="13"/>
      <c r="GX176" s="13"/>
      <c r="GY176" s="13"/>
      <c r="GZ176" s="13"/>
      <c r="HA176" s="13"/>
      <c r="HB176" s="13"/>
      <c r="HC176" s="13"/>
      <c r="HD176" s="13"/>
      <c r="HE176" s="13"/>
      <c r="HF176" s="13"/>
      <c r="HG176" s="13"/>
      <c r="HH176" s="13"/>
      <c r="HI176" s="13"/>
      <c r="HJ176" s="13"/>
      <c r="HK176" s="13"/>
      <c r="HL176" s="13"/>
      <c r="HM176" s="13"/>
      <c r="HN176" s="13"/>
      <c r="HO176" s="13"/>
      <c r="HP176" s="13"/>
      <c r="HQ176" s="13"/>
      <c r="HR176" s="13"/>
      <c r="HS176" s="13"/>
      <c r="HT176" s="13"/>
      <c r="HU176" s="13"/>
      <c r="HV176" s="13"/>
      <c r="HW176" s="13"/>
      <c r="HX176" s="13"/>
      <c r="HY176" s="13"/>
      <c r="HZ176" s="13"/>
      <c r="IA176" s="13"/>
      <c r="IB176" s="13"/>
      <c r="IC176" s="13"/>
      <c r="ID176" s="13"/>
      <c r="IE176" s="13"/>
      <c r="IF176" s="13"/>
      <c r="IG176" s="13"/>
      <c r="IH176" s="13"/>
      <c r="II176" s="13"/>
      <c r="IJ176" s="13"/>
    </row>
    <row r="177" spans="1:244" s="14" customFormat="1" ht="33.75" customHeight="1" x14ac:dyDescent="0.3">
      <c r="A177" s="56" t="s">
        <v>347</v>
      </c>
      <c r="B177" s="80" t="s">
        <v>348</v>
      </c>
      <c r="C177" s="68">
        <v>50000</v>
      </c>
      <c r="D177" s="68">
        <v>50000</v>
      </c>
      <c r="E177" s="68">
        <v>49840</v>
      </c>
      <c r="F177" s="69">
        <f t="shared" si="115"/>
        <v>99.68</v>
      </c>
      <c r="G177" s="68">
        <f t="shared" si="116"/>
        <v>-160</v>
      </c>
      <c r="H177" s="68"/>
      <c r="I177" s="68"/>
      <c r="J177" s="68"/>
      <c r="K177" s="70"/>
      <c r="L177" s="68"/>
      <c r="M177" s="68">
        <f t="shared" si="117"/>
        <v>50000</v>
      </c>
      <c r="N177" s="68">
        <f t="shared" si="118"/>
        <v>50000</v>
      </c>
      <c r="O177" s="68">
        <f t="shared" si="119"/>
        <v>49840</v>
      </c>
      <c r="P177" s="71">
        <f t="shared" si="120"/>
        <v>99.68</v>
      </c>
      <c r="Q177" s="68">
        <f t="shared" si="121"/>
        <v>-160</v>
      </c>
      <c r="R177" s="15"/>
      <c r="S177" s="15"/>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13"/>
      <c r="DP177" s="13"/>
      <c r="DQ177" s="13"/>
      <c r="DR177" s="13"/>
      <c r="DS177" s="13"/>
      <c r="DT177" s="13"/>
      <c r="DU177" s="13"/>
      <c r="DV177" s="13"/>
      <c r="DW177" s="13"/>
      <c r="DX177" s="13"/>
      <c r="DY177" s="13"/>
      <c r="DZ177" s="13"/>
      <c r="EA177" s="13"/>
      <c r="EB177" s="13"/>
      <c r="EC177" s="13"/>
      <c r="ED177" s="13"/>
      <c r="EE177" s="13"/>
      <c r="EF177" s="13"/>
      <c r="EG177" s="13"/>
      <c r="EH177" s="13"/>
      <c r="EI177" s="13"/>
      <c r="EJ177" s="13"/>
      <c r="EK177" s="13"/>
      <c r="EL177" s="13"/>
      <c r="EM177" s="13"/>
      <c r="EN177" s="13"/>
      <c r="EO177" s="13"/>
      <c r="EP177" s="13"/>
      <c r="EQ177" s="13"/>
      <c r="ER177" s="13"/>
      <c r="ES177" s="13"/>
      <c r="ET177" s="13"/>
      <c r="EU177" s="13"/>
      <c r="EV177" s="13"/>
      <c r="EW177" s="13"/>
      <c r="EX177" s="13"/>
      <c r="EY177" s="13"/>
      <c r="EZ177" s="13"/>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c r="GE177" s="13"/>
      <c r="GF177" s="13"/>
      <c r="GG177" s="13"/>
      <c r="GH177" s="13"/>
      <c r="GI177" s="13"/>
      <c r="GJ177" s="13"/>
      <c r="GK177" s="13"/>
      <c r="GL177" s="13"/>
      <c r="GM177" s="13"/>
      <c r="GN177" s="13"/>
      <c r="GO177" s="13"/>
      <c r="GP177" s="13"/>
      <c r="GQ177" s="13"/>
      <c r="GR177" s="13"/>
      <c r="GS177" s="13"/>
      <c r="GT177" s="13"/>
      <c r="GU177" s="13"/>
      <c r="GV177" s="13"/>
      <c r="GW177" s="13"/>
      <c r="GX177" s="13"/>
      <c r="GY177" s="13"/>
      <c r="GZ177" s="13"/>
      <c r="HA177" s="13"/>
      <c r="HB177" s="13"/>
      <c r="HC177" s="13"/>
      <c r="HD177" s="13"/>
      <c r="HE177" s="13"/>
      <c r="HF177" s="13"/>
      <c r="HG177" s="13"/>
      <c r="HH177" s="13"/>
      <c r="HI177" s="13"/>
      <c r="HJ177" s="13"/>
      <c r="HK177" s="13"/>
      <c r="HL177" s="13"/>
      <c r="HM177" s="13"/>
      <c r="HN177" s="13"/>
      <c r="HO177" s="13"/>
      <c r="HP177" s="13"/>
      <c r="HQ177" s="13"/>
      <c r="HR177" s="13"/>
      <c r="HS177" s="13"/>
      <c r="HT177" s="13"/>
      <c r="HU177" s="13"/>
      <c r="HV177" s="13"/>
      <c r="HW177" s="13"/>
      <c r="HX177" s="13"/>
      <c r="HY177" s="13"/>
      <c r="HZ177" s="13"/>
      <c r="IA177" s="13"/>
      <c r="IB177" s="13"/>
      <c r="IC177" s="13"/>
      <c r="ID177" s="13"/>
      <c r="IE177" s="13"/>
      <c r="IF177" s="13"/>
      <c r="IG177" s="13"/>
      <c r="IH177" s="13"/>
      <c r="II177" s="13"/>
      <c r="IJ177" s="13"/>
    </row>
    <row r="178" spans="1:244" s="14" customFormat="1" ht="42" customHeight="1" x14ac:dyDescent="0.3">
      <c r="A178" s="55" t="s">
        <v>87</v>
      </c>
      <c r="B178" s="141" t="s">
        <v>89</v>
      </c>
      <c r="C178" s="72">
        <f>SUM(C179:C180)</f>
        <v>486392</v>
      </c>
      <c r="D178" s="72">
        <f>SUM(D179:D180)</f>
        <v>129854</v>
      </c>
      <c r="E178" s="72">
        <f>SUM(E179:E180)</f>
        <v>74794.720000000001</v>
      </c>
      <c r="F178" s="73">
        <f t="shared" si="115"/>
        <v>57.599088206755276</v>
      </c>
      <c r="G178" s="72">
        <f t="shared" si="116"/>
        <v>-55059.28</v>
      </c>
      <c r="H178" s="72"/>
      <c r="I178" s="72"/>
      <c r="J178" s="68"/>
      <c r="K178" s="70"/>
      <c r="L178" s="68"/>
      <c r="M178" s="72">
        <f t="shared" si="117"/>
        <v>486392</v>
      </c>
      <c r="N178" s="72">
        <f t="shared" si="118"/>
        <v>129854</v>
      </c>
      <c r="O178" s="72">
        <f t="shared" si="119"/>
        <v>74794.720000000001</v>
      </c>
      <c r="P178" s="75">
        <f>SUM(O178/N178*100)</f>
        <v>57.599088206755276</v>
      </c>
      <c r="Q178" s="72">
        <f t="shared" si="121"/>
        <v>-55059.28</v>
      </c>
      <c r="R178" s="15"/>
      <c r="S178" s="15"/>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c r="FJ178" s="13"/>
      <c r="FK178" s="13"/>
      <c r="FL178" s="13"/>
      <c r="FM178" s="13"/>
      <c r="FN178" s="13"/>
      <c r="FO178" s="13"/>
      <c r="FP178" s="13"/>
      <c r="FQ178" s="13"/>
      <c r="FR178" s="13"/>
      <c r="FS178" s="13"/>
      <c r="FT178" s="13"/>
      <c r="FU178" s="13"/>
      <c r="FV178" s="13"/>
      <c r="FW178" s="13"/>
      <c r="FX178" s="13"/>
      <c r="FY178" s="13"/>
      <c r="FZ178" s="13"/>
      <c r="GA178" s="13"/>
      <c r="GB178" s="13"/>
      <c r="GC178" s="13"/>
      <c r="GD178" s="13"/>
      <c r="GE178" s="13"/>
      <c r="GF178" s="13"/>
      <c r="GG178" s="13"/>
      <c r="GH178" s="13"/>
      <c r="GI178" s="13"/>
      <c r="GJ178" s="13"/>
      <c r="GK178" s="13"/>
      <c r="GL178" s="13"/>
      <c r="GM178" s="13"/>
      <c r="GN178" s="13"/>
      <c r="GO178" s="13"/>
      <c r="GP178" s="13"/>
      <c r="GQ178" s="13"/>
      <c r="GR178" s="13"/>
      <c r="GS178" s="13"/>
      <c r="GT178" s="13"/>
      <c r="GU178" s="13"/>
      <c r="GV178" s="13"/>
      <c r="GW178" s="13"/>
      <c r="GX178" s="13"/>
      <c r="GY178" s="13"/>
      <c r="GZ178" s="13"/>
      <c r="HA178" s="13"/>
      <c r="HB178" s="13"/>
      <c r="HC178" s="13"/>
      <c r="HD178" s="13"/>
      <c r="HE178" s="13"/>
      <c r="HF178" s="13"/>
      <c r="HG178" s="13"/>
      <c r="HH178" s="13"/>
      <c r="HI178" s="13"/>
      <c r="HJ178" s="13"/>
      <c r="HK178" s="13"/>
      <c r="HL178" s="13"/>
      <c r="HM178" s="13"/>
      <c r="HN178" s="13"/>
      <c r="HO178" s="13"/>
      <c r="HP178" s="13"/>
      <c r="HQ178" s="13"/>
      <c r="HR178" s="13"/>
      <c r="HS178" s="13"/>
      <c r="HT178" s="13"/>
      <c r="HU178" s="13"/>
      <c r="HV178" s="13"/>
      <c r="HW178" s="13"/>
      <c r="HX178" s="13"/>
      <c r="HY178" s="13"/>
      <c r="HZ178" s="13"/>
      <c r="IA178" s="13"/>
      <c r="IB178" s="13"/>
      <c r="IC178" s="13"/>
      <c r="ID178" s="13"/>
      <c r="IE178" s="13"/>
      <c r="IF178" s="13"/>
      <c r="IG178" s="13"/>
      <c r="IH178" s="13"/>
      <c r="II178" s="13"/>
      <c r="IJ178" s="13"/>
    </row>
    <row r="179" spans="1:244" s="14" customFormat="1" ht="63.75" customHeight="1" x14ac:dyDescent="0.3">
      <c r="A179" s="56" t="s">
        <v>304</v>
      </c>
      <c r="B179" s="85" t="s">
        <v>384</v>
      </c>
      <c r="C179" s="68">
        <v>186392</v>
      </c>
      <c r="D179" s="68">
        <v>49000</v>
      </c>
      <c r="E179" s="68">
        <v>682</v>
      </c>
      <c r="F179" s="69">
        <f t="shared" si="115"/>
        <v>1.3918367346938776</v>
      </c>
      <c r="G179" s="68">
        <f t="shared" si="116"/>
        <v>-48318</v>
      </c>
      <c r="H179" s="72"/>
      <c r="I179" s="72"/>
      <c r="J179" s="68"/>
      <c r="K179" s="70"/>
      <c r="L179" s="68"/>
      <c r="M179" s="68">
        <f t="shared" si="117"/>
        <v>186392</v>
      </c>
      <c r="N179" s="68">
        <f t="shared" si="118"/>
        <v>49000</v>
      </c>
      <c r="O179" s="68">
        <f t="shared" si="119"/>
        <v>682</v>
      </c>
      <c r="P179" s="71">
        <f>SUM(O179/N179*100)</f>
        <v>1.3918367346938776</v>
      </c>
      <c r="Q179" s="68">
        <f t="shared" si="121"/>
        <v>-48318</v>
      </c>
      <c r="R179" s="15"/>
      <c r="S179" s="15"/>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c r="DZ179" s="13"/>
      <c r="EA179" s="13"/>
      <c r="EB179" s="13"/>
      <c r="EC179" s="13"/>
      <c r="ED179" s="13"/>
      <c r="EE179" s="13"/>
      <c r="EF179" s="13"/>
      <c r="EG179" s="13"/>
      <c r="EH179" s="13"/>
      <c r="EI179" s="13"/>
      <c r="EJ179" s="13"/>
      <c r="EK179" s="13"/>
      <c r="EL179" s="13"/>
      <c r="EM179" s="13"/>
      <c r="EN179" s="13"/>
      <c r="EO179" s="13"/>
      <c r="EP179" s="13"/>
      <c r="EQ179" s="13"/>
      <c r="ER179" s="13"/>
      <c r="ES179" s="13"/>
      <c r="ET179" s="13"/>
      <c r="EU179" s="13"/>
      <c r="EV179" s="13"/>
      <c r="EW179" s="13"/>
      <c r="EX179" s="13"/>
      <c r="EY179" s="13"/>
      <c r="EZ179" s="13"/>
      <c r="FA179" s="13"/>
      <c r="FB179" s="13"/>
      <c r="FC179" s="13"/>
      <c r="FD179" s="13"/>
      <c r="FE179" s="13"/>
      <c r="FF179" s="13"/>
      <c r="FG179" s="13"/>
      <c r="FH179" s="13"/>
      <c r="FI179" s="13"/>
      <c r="FJ179" s="13"/>
      <c r="FK179" s="13"/>
      <c r="FL179" s="13"/>
      <c r="FM179" s="13"/>
      <c r="FN179" s="13"/>
      <c r="FO179" s="13"/>
      <c r="FP179" s="13"/>
      <c r="FQ179" s="13"/>
      <c r="FR179" s="13"/>
      <c r="FS179" s="13"/>
      <c r="FT179" s="13"/>
      <c r="FU179" s="13"/>
      <c r="FV179" s="13"/>
      <c r="FW179" s="13"/>
      <c r="FX179" s="13"/>
      <c r="FY179" s="13"/>
      <c r="FZ179" s="13"/>
      <c r="GA179" s="13"/>
      <c r="GB179" s="13"/>
      <c r="GC179" s="13"/>
      <c r="GD179" s="13"/>
      <c r="GE179" s="13"/>
      <c r="GF179" s="13"/>
      <c r="GG179" s="13"/>
      <c r="GH179" s="13"/>
      <c r="GI179" s="13"/>
      <c r="GJ179" s="13"/>
      <c r="GK179" s="13"/>
      <c r="GL179" s="13"/>
      <c r="GM179" s="13"/>
      <c r="GN179" s="13"/>
      <c r="GO179" s="13"/>
      <c r="GP179" s="13"/>
      <c r="GQ179" s="13"/>
      <c r="GR179" s="13"/>
      <c r="GS179" s="13"/>
      <c r="GT179" s="13"/>
      <c r="GU179" s="13"/>
      <c r="GV179" s="13"/>
      <c r="GW179" s="13"/>
      <c r="GX179" s="13"/>
      <c r="GY179" s="13"/>
      <c r="GZ179" s="13"/>
      <c r="HA179" s="13"/>
      <c r="HB179" s="13"/>
      <c r="HC179" s="13"/>
      <c r="HD179" s="13"/>
      <c r="HE179" s="13"/>
      <c r="HF179" s="13"/>
      <c r="HG179" s="13"/>
      <c r="HH179" s="13"/>
      <c r="HI179" s="13"/>
      <c r="HJ179" s="13"/>
      <c r="HK179" s="13"/>
      <c r="HL179" s="13"/>
      <c r="HM179" s="13"/>
      <c r="HN179" s="13"/>
      <c r="HO179" s="13"/>
      <c r="HP179" s="13"/>
      <c r="HQ179" s="13"/>
      <c r="HR179" s="13"/>
      <c r="HS179" s="13"/>
      <c r="HT179" s="13"/>
      <c r="HU179" s="13"/>
      <c r="HV179" s="13"/>
      <c r="HW179" s="13"/>
      <c r="HX179" s="13"/>
      <c r="HY179" s="13"/>
      <c r="HZ179" s="13"/>
      <c r="IA179" s="13"/>
      <c r="IB179" s="13"/>
      <c r="IC179" s="13"/>
      <c r="ID179" s="13"/>
      <c r="IE179" s="13"/>
      <c r="IF179" s="13"/>
      <c r="IG179" s="13"/>
      <c r="IH179" s="13"/>
      <c r="II179" s="13"/>
      <c r="IJ179" s="13"/>
    </row>
    <row r="180" spans="1:244" s="14" customFormat="1" ht="62.25" customHeight="1" x14ac:dyDescent="0.3">
      <c r="A180" s="56" t="s">
        <v>65</v>
      </c>
      <c r="B180" s="80" t="s">
        <v>200</v>
      </c>
      <c r="C180" s="68">
        <v>300000</v>
      </c>
      <c r="D180" s="68">
        <v>80854</v>
      </c>
      <c r="E180" s="68">
        <v>74112.72</v>
      </c>
      <c r="F180" s="69">
        <f t="shared" si="115"/>
        <v>91.662403839018481</v>
      </c>
      <c r="G180" s="68">
        <f t="shared" si="116"/>
        <v>-6741.2799999999988</v>
      </c>
      <c r="H180" s="68"/>
      <c r="I180" s="68"/>
      <c r="J180" s="68"/>
      <c r="K180" s="70"/>
      <c r="L180" s="68"/>
      <c r="M180" s="68">
        <f t="shared" si="117"/>
        <v>300000</v>
      </c>
      <c r="N180" s="68">
        <f t="shared" si="118"/>
        <v>80854</v>
      </c>
      <c r="O180" s="68">
        <f t="shared" si="119"/>
        <v>74112.72</v>
      </c>
      <c r="P180" s="71">
        <f t="shared" si="120"/>
        <v>91.662403839018481</v>
      </c>
      <c r="Q180" s="68">
        <f t="shared" si="121"/>
        <v>-6741.2799999999988</v>
      </c>
      <c r="R180" s="15"/>
      <c r="S180" s="15"/>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c r="FM180" s="13"/>
      <c r="FN180" s="13"/>
      <c r="FO180" s="13"/>
      <c r="FP180" s="13"/>
      <c r="FQ180" s="13"/>
      <c r="FR180" s="13"/>
      <c r="FS180" s="13"/>
      <c r="FT180" s="13"/>
      <c r="FU180" s="13"/>
      <c r="FV180" s="13"/>
      <c r="FW180" s="13"/>
      <c r="FX180" s="13"/>
      <c r="FY180" s="13"/>
      <c r="FZ180" s="13"/>
      <c r="GA180" s="13"/>
      <c r="GB180" s="13"/>
      <c r="GC180" s="13"/>
      <c r="GD180" s="13"/>
      <c r="GE180" s="13"/>
      <c r="GF180" s="13"/>
      <c r="GG180" s="13"/>
      <c r="GH180" s="13"/>
      <c r="GI180" s="13"/>
      <c r="GJ180" s="13"/>
      <c r="GK180" s="13"/>
      <c r="GL180" s="13"/>
      <c r="GM180" s="13"/>
      <c r="GN180" s="13"/>
      <c r="GO180" s="13"/>
      <c r="GP180" s="13"/>
      <c r="GQ180" s="13"/>
      <c r="GR180" s="13"/>
      <c r="GS180" s="13"/>
      <c r="GT180" s="13"/>
      <c r="GU180" s="13"/>
      <c r="GV180" s="13"/>
      <c r="GW180" s="13"/>
      <c r="GX180" s="13"/>
      <c r="GY180" s="13"/>
      <c r="GZ180" s="13"/>
      <c r="HA180" s="13"/>
      <c r="HB180" s="13"/>
      <c r="HC180" s="13"/>
      <c r="HD180" s="13"/>
      <c r="HE180" s="13"/>
      <c r="HF180" s="13"/>
      <c r="HG180" s="13"/>
      <c r="HH180" s="13"/>
      <c r="HI180" s="13"/>
      <c r="HJ180" s="13"/>
      <c r="HK180" s="13"/>
      <c r="HL180" s="13"/>
      <c r="HM180" s="13"/>
      <c r="HN180" s="13"/>
      <c r="HO180" s="13"/>
      <c r="HP180" s="13"/>
      <c r="HQ180" s="13"/>
      <c r="HR180" s="13"/>
      <c r="HS180" s="13"/>
      <c r="HT180" s="13"/>
      <c r="HU180" s="13"/>
      <c r="HV180" s="13"/>
      <c r="HW180" s="13"/>
      <c r="HX180" s="13"/>
      <c r="HY180" s="13"/>
      <c r="HZ180" s="13"/>
      <c r="IA180" s="13"/>
      <c r="IB180" s="13"/>
      <c r="IC180" s="13"/>
      <c r="ID180" s="13"/>
      <c r="IE180" s="13"/>
      <c r="IF180" s="13"/>
      <c r="IG180" s="13"/>
      <c r="IH180" s="13"/>
      <c r="II180" s="13"/>
      <c r="IJ180" s="13"/>
    </row>
    <row r="181" spans="1:244" s="14" customFormat="1" ht="81.75" customHeight="1" x14ac:dyDescent="0.3">
      <c r="A181" s="55" t="s">
        <v>385</v>
      </c>
      <c r="B181" s="120" t="s">
        <v>386</v>
      </c>
      <c r="C181" s="68"/>
      <c r="D181" s="68"/>
      <c r="E181" s="68"/>
      <c r="F181" s="69"/>
      <c r="G181" s="68"/>
      <c r="H181" s="72">
        <v>1000000</v>
      </c>
      <c r="I181" s="72">
        <v>0</v>
      </c>
      <c r="J181" s="72">
        <v>0</v>
      </c>
      <c r="K181" s="74">
        <v>0</v>
      </c>
      <c r="L181" s="72">
        <f t="shared" si="127"/>
        <v>0</v>
      </c>
      <c r="M181" s="72">
        <f t="shared" si="117"/>
        <v>1000000</v>
      </c>
      <c r="N181" s="72">
        <f t="shared" si="118"/>
        <v>0</v>
      </c>
      <c r="O181" s="72">
        <f t="shared" si="119"/>
        <v>0</v>
      </c>
      <c r="P181" s="75">
        <v>0</v>
      </c>
      <c r="Q181" s="72">
        <f t="shared" si="121"/>
        <v>0</v>
      </c>
      <c r="R181" s="15"/>
      <c r="S181" s="15"/>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row>
    <row r="182" spans="1:244" s="14" customFormat="1" ht="38.25" customHeight="1" x14ac:dyDescent="0.3">
      <c r="A182" s="117" t="s">
        <v>66</v>
      </c>
      <c r="B182" s="129" t="s">
        <v>3</v>
      </c>
      <c r="C182" s="64">
        <f>C183+C190+C191</f>
        <v>56867926</v>
      </c>
      <c r="D182" s="64">
        <f>D183+D190+D191</f>
        <v>20075151</v>
      </c>
      <c r="E182" s="64">
        <f>E183+E190+E191</f>
        <v>15699591.85</v>
      </c>
      <c r="F182" s="65">
        <f t="shared" si="115"/>
        <v>78.204103421189714</v>
      </c>
      <c r="G182" s="64">
        <f t="shared" si="116"/>
        <v>-4375559.1500000004</v>
      </c>
      <c r="H182" s="64">
        <f>H183+H190+H193</f>
        <v>29934</v>
      </c>
      <c r="I182" s="64">
        <f t="shared" ref="I182:J182" si="130">I183+I190+I193</f>
        <v>29934</v>
      </c>
      <c r="J182" s="64">
        <f t="shared" si="130"/>
        <v>0</v>
      </c>
      <c r="K182" s="66">
        <f t="shared" si="126"/>
        <v>0</v>
      </c>
      <c r="L182" s="64">
        <f t="shared" si="127"/>
        <v>-29934</v>
      </c>
      <c r="M182" s="64">
        <f t="shared" si="117"/>
        <v>56897860</v>
      </c>
      <c r="N182" s="64">
        <f t="shared" si="118"/>
        <v>20105085</v>
      </c>
      <c r="O182" s="64">
        <f t="shared" si="119"/>
        <v>15699591.85</v>
      </c>
      <c r="P182" s="67">
        <f t="shared" si="120"/>
        <v>78.087667125008423</v>
      </c>
      <c r="Q182" s="64">
        <f t="shared" si="121"/>
        <v>-4405493.1500000004</v>
      </c>
      <c r="R182" s="15"/>
      <c r="S182" s="15"/>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c r="FJ182" s="13"/>
      <c r="FK182" s="13"/>
      <c r="FL182" s="13"/>
      <c r="FM182" s="13"/>
      <c r="FN182" s="13"/>
      <c r="FO182" s="13"/>
      <c r="FP182" s="13"/>
      <c r="FQ182" s="13"/>
      <c r="FR182" s="13"/>
      <c r="FS182" s="13"/>
      <c r="FT182" s="13"/>
      <c r="FU182" s="13"/>
      <c r="FV182" s="13"/>
      <c r="FW182" s="13"/>
      <c r="FX182" s="13"/>
      <c r="FY182" s="13"/>
      <c r="FZ182" s="13"/>
      <c r="GA182" s="13"/>
      <c r="GB182" s="13"/>
      <c r="GC182" s="13"/>
      <c r="GD182" s="13"/>
      <c r="GE182" s="13"/>
      <c r="GF182" s="13"/>
      <c r="GG182" s="13"/>
      <c r="GH182" s="13"/>
      <c r="GI182" s="13"/>
      <c r="GJ182" s="13"/>
      <c r="GK182" s="13"/>
      <c r="GL182" s="13"/>
      <c r="GM182" s="13"/>
      <c r="GN182" s="13"/>
      <c r="GO182" s="13"/>
      <c r="GP182" s="13"/>
      <c r="GQ182" s="13"/>
      <c r="GR182" s="13"/>
      <c r="GS182" s="13"/>
      <c r="GT182" s="13"/>
      <c r="GU182" s="13"/>
      <c r="GV182" s="13"/>
      <c r="GW182" s="13"/>
      <c r="GX182" s="13"/>
      <c r="GY182" s="13"/>
      <c r="GZ182" s="13"/>
      <c r="HA182" s="13"/>
      <c r="HB182" s="13"/>
      <c r="HC182" s="13"/>
      <c r="HD182" s="13"/>
      <c r="HE182" s="13"/>
      <c r="HF182" s="13"/>
      <c r="HG182" s="13"/>
      <c r="HH182" s="13"/>
      <c r="HI182" s="13"/>
      <c r="HJ182" s="13"/>
      <c r="HK182" s="13"/>
      <c r="HL182" s="13"/>
      <c r="HM182" s="13"/>
      <c r="HN182" s="13"/>
      <c r="HO182" s="13"/>
      <c r="HP182" s="13"/>
      <c r="HQ182" s="13"/>
      <c r="HR182" s="13"/>
      <c r="HS182" s="13"/>
      <c r="HT182" s="13"/>
      <c r="HU182" s="13"/>
      <c r="HV182" s="13"/>
      <c r="HW182" s="13"/>
      <c r="HX182" s="13"/>
      <c r="HY182" s="13"/>
      <c r="HZ182" s="13"/>
      <c r="IA182" s="13"/>
      <c r="IB182" s="13"/>
      <c r="IC182" s="13"/>
      <c r="ID182" s="13"/>
      <c r="IE182" s="13"/>
      <c r="IF182" s="13"/>
      <c r="IG182" s="13"/>
      <c r="IH182" s="13"/>
      <c r="II182" s="13"/>
      <c r="IJ182" s="13"/>
    </row>
    <row r="183" spans="1:244" s="14" customFormat="1" ht="48.75" customHeight="1" x14ac:dyDescent="0.3">
      <c r="A183" s="55" t="s">
        <v>157</v>
      </c>
      <c r="B183" s="141" t="s">
        <v>182</v>
      </c>
      <c r="C183" s="72">
        <f>SUM(C184:C188)</f>
        <v>4614576</v>
      </c>
      <c r="D183" s="72">
        <f t="shared" ref="D183:E183" si="131">SUM(D184:D188)</f>
        <v>2683576</v>
      </c>
      <c r="E183" s="72">
        <f t="shared" si="131"/>
        <v>1623915.23</v>
      </c>
      <c r="F183" s="73">
        <f t="shared" si="115"/>
        <v>60.513107510277329</v>
      </c>
      <c r="G183" s="72">
        <f t="shared" si="116"/>
        <v>-1059660.77</v>
      </c>
      <c r="H183" s="72"/>
      <c r="I183" s="72"/>
      <c r="J183" s="72"/>
      <c r="K183" s="74"/>
      <c r="L183" s="72"/>
      <c r="M183" s="72">
        <f t="shared" si="117"/>
        <v>4614576</v>
      </c>
      <c r="N183" s="72">
        <f t="shared" si="118"/>
        <v>2683576</v>
      </c>
      <c r="O183" s="72">
        <f t="shared" si="119"/>
        <v>1623915.23</v>
      </c>
      <c r="P183" s="75">
        <f t="shared" si="120"/>
        <v>60.513107510277329</v>
      </c>
      <c r="Q183" s="72">
        <f t="shared" si="121"/>
        <v>-1059660.77</v>
      </c>
      <c r="R183" s="15"/>
      <c r="S183" s="15"/>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c r="FJ183" s="13"/>
      <c r="FK183" s="13"/>
      <c r="FL183" s="13"/>
      <c r="FM183" s="13"/>
      <c r="FN183" s="13"/>
      <c r="FO183" s="13"/>
      <c r="FP183" s="13"/>
      <c r="FQ183" s="13"/>
      <c r="FR183" s="13"/>
      <c r="FS183" s="13"/>
      <c r="FT183" s="13"/>
      <c r="FU183" s="13"/>
      <c r="FV183" s="13"/>
      <c r="FW183" s="13"/>
      <c r="FX183" s="13"/>
      <c r="FY183" s="13"/>
      <c r="FZ183" s="13"/>
      <c r="GA183" s="13"/>
      <c r="GB183" s="13"/>
      <c r="GC183" s="13"/>
      <c r="GD183" s="13"/>
      <c r="GE183" s="13"/>
      <c r="GF183" s="13"/>
      <c r="GG183" s="13"/>
      <c r="GH183" s="13"/>
      <c r="GI183" s="13"/>
      <c r="GJ183" s="13"/>
      <c r="GK183" s="13"/>
      <c r="GL183" s="13"/>
      <c r="GM183" s="13"/>
      <c r="GN183" s="13"/>
      <c r="GO183" s="13"/>
      <c r="GP183" s="13"/>
      <c r="GQ183" s="13"/>
      <c r="GR183" s="13"/>
      <c r="GS183" s="13"/>
      <c r="GT183" s="13"/>
      <c r="GU183" s="13"/>
      <c r="GV183" s="13"/>
      <c r="GW183" s="13"/>
      <c r="GX183" s="13"/>
      <c r="GY183" s="13"/>
      <c r="GZ183" s="13"/>
      <c r="HA183" s="13"/>
      <c r="HB183" s="13"/>
      <c r="HC183" s="13"/>
      <c r="HD183" s="13"/>
      <c r="HE183" s="13"/>
      <c r="HF183" s="13"/>
      <c r="HG183" s="13"/>
      <c r="HH183" s="13"/>
      <c r="HI183" s="13"/>
      <c r="HJ183" s="13"/>
      <c r="HK183" s="13"/>
      <c r="HL183" s="13"/>
      <c r="HM183" s="13"/>
      <c r="HN183" s="13"/>
      <c r="HO183" s="13"/>
      <c r="HP183" s="13"/>
      <c r="HQ183" s="13"/>
      <c r="HR183" s="13"/>
      <c r="HS183" s="13"/>
      <c r="HT183" s="13"/>
      <c r="HU183" s="13"/>
      <c r="HV183" s="13"/>
      <c r="HW183" s="13"/>
      <c r="HX183" s="13"/>
      <c r="HY183" s="13"/>
      <c r="HZ183" s="13"/>
      <c r="IA183" s="13"/>
      <c r="IB183" s="13"/>
      <c r="IC183" s="13"/>
      <c r="ID183" s="13"/>
      <c r="IE183" s="13"/>
      <c r="IF183" s="13"/>
      <c r="IG183" s="13"/>
      <c r="IH183" s="13"/>
      <c r="II183" s="13"/>
      <c r="IJ183" s="13"/>
    </row>
    <row r="184" spans="1:244" s="14" customFormat="1" ht="53.25" customHeight="1" x14ac:dyDescent="0.3">
      <c r="A184" s="56" t="s">
        <v>332</v>
      </c>
      <c r="B184" s="62" t="s">
        <v>333</v>
      </c>
      <c r="C184" s="68">
        <v>837900</v>
      </c>
      <c r="D184" s="68">
        <v>837900</v>
      </c>
      <c r="E184" s="68">
        <v>757302</v>
      </c>
      <c r="F184" s="69">
        <f t="shared" si="115"/>
        <v>90.38095238095238</v>
      </c>
      <c r="G184" s="68">
        <f t="shared" si="116"/>
        <v>-80598</v>
      </c>
      <c r="H184" s="68"/>
      <c r="I184" s="68"/>
      <c r="J184" s="68"/>
      <c r="K184" s="74"/>
      <c r="L184" s="72"/>
      <c r="M184" s="68">
        <f t="shared" si="117"/>
        <v>837900</v>
      </c>
      <c r="N184" s="68">
        <f t="shared" si="118"/>
        <v>837900</v>
      </c>
      <c r="O184" s="68">
        <f t="shared" si="119"/>
        <v>757302</v>
      </c>
      <c r="P184" s="71">
        <f t="shared" si="120"/>
        <v>90.38095238095238</v>
      </c>
      <c r="Q184" s="68">
        <f t="shared" si="121"/>
        <v>-80598</v>
      </c>
      <c r="R184" s="15"/>
      <c r="S184" s="15"/>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c r="DZ184" s="13"/>
      <c r="EA184" s="13"/>
      <c r="EB184" s="13"/>
      <c r="EC184" s="13"/>
      <c r="ED184" s="13"/>
      <c r="EE184" s="13"/>
      <c r="EF184" s="13"/>
      <c r="EG184" s="13"/>
      <c r="EH184" s="13"/>
      <c r="EI184" s="13"/>
      <c r="EJ184" s="13"/>
      <c r="EK184" s="13"/>
      <c r="EL184" s="13"/>
      <c r="EM184" s="13"/>
      <c r="EN184" s="13"/>
      <c r="EO184" s="13"/>
      <c r="EP184" s="13"/>
      <c r="EQ184" s="13"/>
      <c r="ER184" s="13"/>
      <c r="ES184" s="13"/>
      <c r="ET184" s="13"/>
      <c r="EU184" s="13"/>
      <c r="EV184" s="13"/>
      <c r="EW184" s="13"/>
      <c r="EX184" s="13"/>
      <c r="EY184" s="13"/>
      <c r="EZ184" s="13"/>
      <c r="FA184" s="13"/>
      <c r="FB184" s="13"/>
      <c r="FC184" s="13"/>
      <c r="FD184" s="13"/>
      <c r="FE184" s="13"/>
      <c r="FF184" s="13"/>
      <c r="FG184" s="13"/>
      <c r="FH184" s="13"/>
      <c r="FI184" s="13"/>
      <c r="FJ184" s="13"/>
      <c r="FK184" s="13"/>
      <c r="FL184" s="13"/>
      <c r="FM184" s="13"/>
      <c r="FN184" s="13"/>
      <c r="FO184" s="13"/>
      <c r="FP184" s="13"/>
      <c r="FQ184" s="13"/>
      <c r="FR184" s="13"/>
      <c r="FS184" s="13"/>
      <c r="FT184" s="13"/>
      <c r="FU184" s="13"/>
      <c r="FV184" s="13"/>
      <c r="FW184" s="13"/>
      <c r="FX184" s="13"/>
      <c r="FY184" s="13"/>
      <c r="FZ184" s="13"/>
      <c r="GA184" s="13"/>
      <c r="GB184" s="13"/>
      <c r="GC184" s="13"/>
      <c r="GD184" s="13"/>
      <c r="GE184" s="13"/>
      <c r="GF184" s="13"/>
      <c r="GG184" s="13"/>
      <c r="GH184" s="13"/>
      <c r="GI184" s="13"/>
      <c r="GJ184" s="13"/>
      <c r="GK184" s="13"/>
      <c r="GL184" s="13"/>
      <c r="GM184" s="13"/>
      <c r="GN184" s="13"/>
      <c r="GO184" s="13"/>
      <c r="GP184" s="13"/>
      <c r="GQ184" s="13"/>
      <c r="GR184" s="13"/>
      <c r="GS184" s="13"/>
      <c r="GT184" s="13"/>
      <c r="GU184" s="13"/>
      <c r="GV184" s="13"/>
      <c r="GW184" s="13"/>
      <c r="GX184" s="13"/>
      <c r="GY184" s="13"/>
      <c r="GZ184" s="13"/>
      <c r="HA184" s="13"/>
      <c r="HB184" s="13"/>
      <c r="HC184" s="13"/>
      <c r="HD184" s="13"/>
      <c r="HE184" s="13"/>
      <c r="HF184" s="13"/>
      <c r="HG184" s="13"/>
      <c r="HH184" s="13"/>
      <c r="HI184" s="13"/>
      <c r="HJ184" s="13"/>
      <c r="HK184" s="13"/>
      <c r="HL184" s="13"/>
      <c r="HM184" s="13"/>
      <c r="HN184" s="13"/>
      <c r="HO184" s="13"/>
      <c r="HP184" s="13"/>
      <c r="HQ184" s="13"/>
      <c r="HR184" s="13"/>
      <c r="HS184" s="13"/>
      <c r="HT184" s="13"/>
      <c r="HU184" s="13"/>
      <c r="HV184" s="13"/>
      <c r="HW184" s="13"/>
      <c r="HX184" s="13"/>
      <c r="HY184" s="13"/>
      <c r="HZ184" s="13"/>
      <c r="IA184" s="13"/>
      <c r="IB184" s="13"/>
      <c r="IC184" s="13"/>
      <c r="ID184" s="13"/>
      <c r="IE184" s="13"/>
      <c r="IF184" s="13"/>
      <c r="IG184" s="13"/>
      <c r="IH184" s="13"/>
      <c r="II184" s="13"/>
      <c r="IJ184" s="13"/>
    </row>
    <row r="185" spans="1:244" s="14" customFormat="1" ht="50.25" customHeight="1" x14ac:dyDescent="0.3">
      <c r="A185" s="56" t="s">
        <v>305</v>
      </c>
      <c r="B185" s="62" t="s">
        <v>306</v>
      </c>
      <c r="C185" s="68">
        <v>1867876</v>
      </c>
      <c r="D185" s="68">
        <v>1367876</v>
      </c>
      <c r="E185" s="68">
        <v>649785.23</v>
      </c>
      <c r="F185" s="69">
        <f t="shared" si="115"/>
        <v>47.503226169623566</v>
      </c>
      <c r="G185" s="68">
        <f t="shared" si="116"/>
        <v>-718090.77</v>
      </c>
      <c r="H185" s="68"/>
      <c r="I185" s="68"/>
      <c r="J185" s="68"/>
      <c r="K185" s="70"/>
      <c r="L185" s="68"/>
      <c r="M185" s="68">
        <f t="shared" si="117"/>
        <v>1867876</v>
      </c>
      <c r="N185" s="68">
        <f t="shared" si="118"/>
        <v>1367876</v>
      </c>
      <c r="O185" s="68">
        <f t="shared" si="119"/>
        <v>649785.23</v>
      </c>
      <c r="P185" s="71">
        <f t="shared" si="120"/>
        <v>47.503226169623566</v>
      </c>
      <c r="Q185" s="68">
        <f t="shared" si="121"/>
        <v>-718090.77</v>
      </c>
      <c r="R185" s="15"/>
      <c r="S185" s="15"/>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c r="FN185" s="13"/>
      <c r="FO185" s="13"/>
      <c r="FP185" s="13"/>
      <c r="FQ185" s="13"/>
      <c r="FR185" s="13"/>
      <c r="FS185" s="13"/>
      <c r="FT185" s="13"/>
      <c r="FU185" s="13"/>
      <c r="FV185" s="13"/>
      <c r="FW185" s="13"/>
      <c r="FX185" s="13"/>
      <c r="FY185" s="13"/>
      <c r="FZ185" s="13"/>
      <c r="GA185" s="13"/>
      <c r="GB185" s="13"/>
      <c r="GC185" s="13"/>
      <c r="GD185" s="13"/>
      <c r="GE185" s="13"/>
      <c r="GF185" s="13"/>
      <c r="GG185" s="13"/>
      <c r="GH185" s="13"/>
      <c r="GI185" s="13"/>
      <c r="GJ185" s="13"/>
      <c r="GK185" s="13"/>
      <c r="GL185" s="13"/>
      <c r="GM185" s="13"/>
      <c r="GN185" s="13"/>
      <c r="GO185" s="13"/>
      <c r="GP185" s="13"/>
      <c r="GQ185" s="13"/>
      <c r="GR185" s="13"/>
      <c r="GS185" s="13"/>
      <c r="GT185" s="13"/>
      <c r="GU185" s="13"/>
      <c r="GV185" s="13"/>
      <c r="GW185" s="13"/>
      <c r="GX185" s="13"/>
      <c r="GY185" s="13"/>
      <c r="GZ185" s="13"/>
      <c r="HA185" s="13"/>
      <c r="HB185" s="13"/>
      <c r="HC185" s="13"/>
      <c r="HD185" s="13"/>
      <c r="HE185" s="13"/>
      <c r="HF185" s="13"/>
      <c r="HG185" s="13"/>
      <c r="HH185" s="13"/>
      <c r="HI185" s="13"/>
      <c r="HJ185" s="13"/>
      <c r="HK185" s="13"/>
      <c r="HL185" s="13"/>
      <c r="HM185" s="13"/>
      <c r="HN185" s="13"/>
      <c r="HO185" s="13"/>
      <c r="HP185" s="13"/>
      <c r="HQ185" s="13"/>
      <c r="HR185" s="13"/>
      <c r="HS185" s="13"/>
      <c r="HT185" s="13"/>
      <c r="HU185" s="13"/>
      <c r="HV185" s="13"/>
      <c r="HW185" s="13"/>
      <c r="HX185" s="13"/>
      <c r="HY185" s="13"/>
      <c r="HZ185" s="13"/>
      <c r="IA185" s="13"/>
      <c r="IB185" s="13"/>
      <c r="IC185" s="13"/>
      <c r="ID185" s="13"/>
      <c r="IE185" s="13"/>
      <c r="IF185" s="13"/>
      <c r="IG185" s="13"/>
      <c r="IH185" s="13"/>
      <c r="II185" s="13"/>
      <c r="IJ185" s="13"/>
    </row>
    <row r="186" spans="1:244" s="14" customFormat="1" ht="35.25" customHeight="1" x14ac:dyDescent="0.3">
      <c r="A186" s="101" t="s">
        <v>2</v>
      </c>
      <c r="B186" s="102" t="s">
        <v>20</v>
      </c>
      <c r="C186" s="103" t="s">
        <v>183</v>
      </c>
      <c r="D186" s="104"/>
      <c r="E186" s="105"/>
      <c r="F186" s="105"/>
      <c r="G186" s="106"/>
      <c r="H186" s="103" t="s">
        <v>184</v>
      </c>
      <c r="I186" s="104"/>
      <c r="J186" s="107"/>
      <c r="K186" s="107"/>
      <c r="L186" s="108"/>
      <c r="M186" s="109" t="s">
        <v>185</v>
      </c>
      <c r="N186" s="110"/>
      <c r="O186" s="111"/>
      <c r="P186" s="111"/>
      <c r="Q186" s="112"/>
      <c r="R186" s="15"/>
      <c r="S186" s="15"/>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c r="GE186" s="13"/>
      <c r="GF186" s="13"/>
      <c r="GG186" s="13"/>
      <c r="GH186" s="13"/>
      <c r="GI186" s="13"/>
      <c r="GJ186" s="13"/>
      <c r="GK186" s="13"/>
      <c r="GL186" s="13"/>
      <c r="GM186" s="13"/>
      <c r="GN186" s="13"/>
      <c r="GO186" s="13"/>
      <c r="GP186" s="13"/>
      <c r="GQ186" s="13"/>
      <c r="GR186" s="13"/>
      <c r="GS186" s="13"/>
      <c r="GT186" s="13"/>
      <c r="GU186" s="13"/>
      <c r="GV186" s="13"/>
      <c r="GW186" s="13"/>
      <c r="GX186" s="13"/>
      <c r="GY186" s="13"/>
      <c r="GZ186" s="13"/>
      <c r="HA186" s="13"/>
      <c r="HB186" s="13"/>
      <c r="HC186" s="13"/>
      <c r="HD186" s="13"/>
      <c r="HE186" s="13"/>
      <c r="HF186" s="13"/>
      <c r="HG186" s="13"/>
      <c r="HH186" s="13"/>
      <c r="HI186" s="13"/>
      <c r="HJ186" s="13"/>
      <c r="HK186" s="13"/>
      <c r="HL186" s="13"/>
      <c r="HM186" s="13"/>
      <c r="HN186" s="13"/>
      <c r="HO186" s="13"/>
      <c r="HP186" s="13"/>
      <c r="HQ186" s="13"/>
      <c r="HR186" s="13"/>
      <c r="HS186" s="13"/>
      <c r="HT186" s="13"/>
      <c r="HU186" s="13"/>
      <c r="HV186" s="13"/>
      <c r="HW186" s="13"/>
      <c r="HX186" s="13"/>
      <c r="HY186" s="13"/>
      <c r="HZ186" s="13"/>
      <c r="IA186" s="13"/>
      <c r="IB186" s="13"/>
      <c r="IC186" s="13"/>
      <c r="ID186" s="13"/>
      <c r="IE186" s="13"/>
      <c r="IF186" s="13"/>
      <c r="IG186" s="13"/>
      <c r="IH186" s="13"/>
      <c r="II186" s="13"/>
      <c r="IJ186" s="13"/>
    </row>
    <row r="187" spans="1:244" s="14" customFormat="1" ht="168.75" customHeight="1" x14ac:dyDescent="0.3">
      <c r="A187" s="113"/>
      <c r="B187" s="114"/>
      <c r="C187" s="22" t="s">
        <v>364</v>
      </c>
      <c r="D187" s="22" t="s">
        <v>366</v>
      </c>
      <c r="E187" s="22" t="s">
        <v>365</v>
      </c>
      <c r="F187" s="115" t="s">
        <v>367</v>
      </c>
      <c r="G187" s="116" t="s">
        <v>368</v>
      </c>
      <c r="H187" s="22" t="s">
        <v>364</v>
      </c>
      <c r="I187" s="22" t="s">
        <v>366</v>
      </c>
      <c r="J187" s="22" t="s">
        <v>365</v>
      </c>
      <c r="K187" s="115" t="s">
        <v>369</v>
      </c>
      <c r="L187" s="116" t="s">
        <v>368</v>
      </c>
      <c r="M187" s="22" t="s">
        <v>364</v>
      </c>
      <c r="N187" s="22" t="s">
        <v>366</v>
      </c>
      <c r="O187" s="22" t="s">
        <v>370</v>
      </c>
      <c r="P187" s="115" t="s">
        <v>369</v>
      </c>
      <c r="Q187" s="116" t="s">
        <v>368</v>
      </c>
      <c r="R187" s="15"/>
      <c r="S187" s="15"/>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c r="FJ187" s="13"/>
      <c r="FK187" s="13"/>
      <c r="FL187" s="13"/>
      <c r="FM187" s="13"/>
      <c r="FN187" s="13"/>
      <c r="FO187" s="13"/>
      <c r="FP187" s="13"/>
      <c r="FQ187" s="13"/>
      <c r="FR187" s="13"/>
      <c r="FS187" s="13"/>
      <c r="FT187" s="13"/>
      <c r="FU187" s="13"/>
      <c r="FV187" s="13"/>
      <c r="FW187" s="13"/>
      <c r="FX187" s="13"/>
      <c r="FY187" s="13"/>
      <c r="FZ187" s="13"/>
      <c r="GA187" s="13"/>
      <c r="GB187" s="13"/>
      <c r="GC187" s="13"/>
      <c r="GD187" s="13"/>
      <c r="GE187" s="13"/>
      <c r="GF187" s="13"/>
      <c r="GG187" s="13"/>
      <c r="GH187" s="13"/>
      <c r="GI187" s="13"/>
      <c r="GJ187" s="13"/>
      <c r="GK187" s="13"/>
      <c r="GL187" s="13"/>
      <c r="GM187" s="13"/>
      <c r="GN187" s="13"/>
      <c r="GO187" s="13"/>
      <c r="GP187" s="13"/>
      <c r="GQ187" s="13"/>
      <c r="GR187" s="13"/>
      <c r="GS187" s="13"/>
      <c r="GT187" s="13"/>
      <c r="GU187" s="13"/>
      <c r="GV187" s="13"/>
      <c r="GW187" s="13"/>
      <c r="GX187" s="13"/>
      <c r="GY187" s="13"/>
      <c r="GZ187" s="13"/>
      <c r="HA187" s="13"/>
      <c r="HB187" s="13"/>
      <c r="HC187" s="13"/>
      <c r="HD187" s="13"/>
      <c r="HE187" s="13"/>
      <c r="HF187" s="13"/>
      <c r="HG187" s="13"/>
      <c r="HH187" s="13"/>
      <c r="HI187" s="13"/>
      <c r="HJ187" s="13"/>
      <c r="HK187" s="13"/>
      <c r="HL187" s="13"/>
      <c r="HM187" s="13"/>
      <c r="HN187" s="13"/>
      <c r="HO187" s="13"/>
      <c r="HP187" s="13"/>
      <c r="HQ187" s="13"/>
      <c r="HR187" s="13"/>
      <c r="HS187" s="13"/>
      <c r="HT187" s="13"/>
      <c r="HU187" s="13"/>
      <c r="HV187" s="13"/>
      <c r="HW187" s="13"/>
      <c r="HX187" s="13"/>
      <c r="HY187" s="13"/>
      <c r="HZ187" s="13"/>
      <c r="IA187" s="13"/>
      <c r="IB187" s="13"/>
      <c r="IC187" s="13"/>
      <c r="ID187" s="13"/>
      <c r="IE187" s="13"/>
      <c r="IF187" s="13"/>
      <c r="IG187" s="13"/>
      <c r="IH187" s="13"/>
      <c r="II187" s="13"/>
      <c r="IJ187" s="13"/>
    </row>
    <row r="188" spans="1:244" s="14" customFormat="1" ht="48.75" customHeight="1" x14ac:dyDescent="0.3">
      <c r="A188" s="147" t="s">
        <v>323</v>
      </c>
      <c r="B188" s="145" t="s">
        <v>324</v>
      </c>
      <c r="C188" s="68">
        <v>1908800</v>
      </c>
      <c r="D188" s="68">
        <v>477800</v>
      </c>
      <c r="E188" s="68">
        <v>216828</v>
      </c>
      <c r="F188" s="69">
        <f t="shared" si="115"/>
        <v>45.380493930514859</v>
      </c>
      <c r="G188" s="68">
        <f t="shared" si="116"/>
        <v>-260972</v>
      </c>
      <c r="H188" s="64"/>
      <c r="I188" s="64"/>
      <c r="J188" s="68"/>
      <c r="K188" s="74"/>
      <c r="L188" s="68"/>
      <c r="M188" s="68">
        <f t="shared" si="117"/>
        <v>1908800</v>
      </c>
      <c r="N188" s="68">
        <f t="shared" si="118"/>
        <v>477800</v>
      </c>
      <c r="O188" s="68">
        <f t="shared" si="119"/>
        <v>216828</v>
      </c>
      <c r="P188" s="71">
        <f t="shared" si="120"/>
        <v>45.380493930514859</v>
      </c>
      <c r="Q188" s="68">
        <f t="shared" si="121"/>
        <v>-260972</v>
      </c>
      <c r="R188" s="15"/>
      <c r="S188" s="15"/>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row>
    <row r="189" spans="1:244" s="14" customFormat="1" ht="33" hidden="1" customHeight="1" x14ac:dyDescent="0.3">
      <c r="A189" s="148" t="s">
        <v>317</v>
      </c>
      <c r="B189" s="130" t="s">
        <v>318</v>
      </c>
      <c r="C189" s="72"/>
      <c r="D189" s="72"/>
      <c r="E189" s="72"/>
      <c r="F189" s="73" t="e">
        <f t="shared" si="115"/>
        <v>#DIV/0!</v>
      </c>
      <c r="G189" s="72">
        <f t="shared" si="116"/>
        <v>0</v>
      </c>
      <c r="H189" s="72"/>
      <c r="I189" s="72"/>
      <c r="J189" s="72"/>
      <c r="K189" s="74" t="e">
        <f t="shared" si="126"/>
        <v>#DIV/0!</v>
      </c>
      <c r="L189" s="72"/>
      <c r="M189" s="72">
        <f t="shared" si="117"/>
        <v>0</v>
      </c>
      <c r="N189" s="72">
        <f t="shared" si="118"/>
        <v>0</v>
      </c>
      <c r="O189" s="72">
        <f t="shared" si="119"/>
        <v>0</v>
      </c>
      <c r="P189" s="75" t="e">
        <f t="shared" si="120"/>
        <v>#DIV/0!</v>
      </c>
      <c r="Q189" s="72">
        <f t="shared" si="121"/>
        <v>0</v>
      </c>
      <c r="R189" s="15"/>
      <c r="S189" s="15"/>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row>
    <row r="190" spans="1:244" s="14" customFormat="1" ht="36.75" customHeight="1" x14ac:dyDescent="0.3">
      <c r="A190" s="55" t="s">
        <v>137</v>
      </c>
      <c r="B190" s="130" t="s">
        <v>138</v>
      </c>
      <c r="C190" s="72">
        <v>42253350</v>
      </c>
      <c r="D190" s="72">
        <v>11152175</v>
      </c>
      <c r="E190" s="72">
        <v>9183786.6199999992</v>
      </c>
      <c r="F190" s="73">
        <f t="shared" si="115"/>
        <v>82.349735544860081</v>
      </c>
      <c r="G190" s="72">
        <f t="shared" si="116"/>
        <v>-1968388.3800000008</v>
      </c>
      <c r="H190" s="72"/>
      <c r="I190" s="72"/>
      <c r="J190" s="72"/>
      <c r="K190" s="74"/>
      <c r="L190" s="72"/>
      <c r="M190" s="72">
        <f t="shared" si="117"/>
        <v>42253350</v>
      </c>
      <c r="N190" s="72">
        <f t="shared" si="118"/>
        <v>11152175</v>
      </c>
      <c r="O190" s="72">
        <f t="shared" si="119"/>
        <v>9183786.6199999992</v>
      </c>
      <c r="P190" s="75">
        <f t="shared" si="120"/>
        <v>82.349735544860081</v>
      </c>
      <c r="Q190" s="72">
        <f t="shared" si="121"/>
        <v>-1968388.3800000008</v>
      </c>
      <c r="R190" s="15"/>
      <c r="S190" s="15"/>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row>
    <row r="191" spans="1:244" s="14" customFormat="1" ht="45.75" customHeight="1" x14ac:dyDescent="0.3">
      <c r="A191" s="55" t="s">
        <v>162</v>
      </c>
      <c r="B191" s="130" t="s">
        <v>163</v>
      </c>
      <c r="C191" s="72">
        <f>SUM(C192)</f>
        <v>10000000</v>
      </c>
      <c r="D191" s="72">
        <f>SUM(D192)</f>
        <v>6239400</v>
      </c>
      <c r="E191" s="72">
        <f>SUM(E192)</f>
        <v>4891890</v>
      </c>
      <c r="F191" s="73">
        <f t="shared" si="115"/>
        <v>78.403211847293008</v>
      </c>
      <c r="G191" s="72">
        <f t="shared" si="116"/>
        <v>-1347510</v>
      </c>
      <c r="H191" s="72"/>
      <c r="I191" s="72"/>
      <c r="J191" s="68"/>
      <c r="K191" s="74"/>
      <c r="L191" s="72"/>
      <c r="M191" s="72">
        <f t="shared" si="117"/>
        <v>10000000</v>
      </c>
      <c r="N191" s="72">
        <f t="shared" si="118"/>
        <v>6239400</v>
      </c>
      <c r="O191" s="72">
        <f t="shared" si="119"/>
        <v>4891890</v>
      </c>
      <c r="P191" s="75">
        <f t="shared" si="120"/>
        <v>78.403211847293008</v>
      </c>
      <c r="Q191" s="72">
        <f t="shared" si="121"/>
        <v>-1347510</v>
      </c>
      <c r="R191" s="15"/>
      <c r="S191" s="15"/>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13"/>
      <c r="DP191" s="13"/>
      <c r="DQ191" s="13"/>
      <c r="DR191" s="13"/>
      <c r="DS191" s="13"/>
      <c r="DT191" s="13"/>
      <c r="DU191" s="13"/>
      <c r="DV191" s="13"/>
      <c r="DW191" s="13"/>
      <c r="DX191" s="13"/>
      <c r="DY191" s="13"/>
      <c r="DZ191" s="13"/>
      <c r="EA191" s="13"/>
      <c r="EB191" s="13"/>
      <c r="EC191" s="13"/>
      <c r="ED191" s="13"/>
      <c r="EE191" s="13"/>
      <c r="EF191" s="13"/>
      <c r="EG191" s="13"/>
      <c r="EH191" s="13"/>
      <c r="EI191" s="13"/>
      <c r="EJ191" s="13"/>
      <c r="EK191" s="13"/>
      <c r="EL191" s="13"/>
      <c r="EM191" s="13"/>
      <c r="EN191" s="13"/>
      <c r="EO191" s="13"/>
      <c r="EP191" s="13"/>
      <c r="EQ191" s="13"/>
      <c r="ER191" s="13"/>
      <c r="ES191" s="13"/>
      <c r="ET191" s="13"/>
      <c r="EU191" s="13"/>
      <c r="EV191" s="13"/>
      <c r="EW191" s="13"/>
      <c r="EX191" s="13"/>
      <c r="EY191" s="13"/>
      <c r="EZ191" s="13"/>
      <c r="FA191" s="13"/>
      <c r="FB191" s="13"/>
      <c r="FC191" s="13"/>
      <c r="FD191" s="13"/>
      <c r="FE191" s="13"/>
      <c r="FF191" s="13"/>
      <c r="FG191" s="13"/>
      <c r="FH191" s="13"/>
      <c r="FI191" s="13"/>
      <c r="FJ191" s="13"/>
      <c r="FK191" s="13"/>
      <c r="FL191" s="13"/>
      <c r="FM191" s="13"/>
      <c r="FN191" s="13"/>
      <c r="FO191" s="13"/>
      <c r="FP191" s="13"/>
      <c r="FQ191" s="13"/>
      <c r="FR191" s="13"/>
      <c r="FS191" s="13"/>
      <c r="FT191" s="13"/>
      <c r="FU191" s="13"/>
      <c r="FV191" s="13"/>
      <c r="FW191" s="13"/>
      <c r="FX191" s="13"/>
      <c r="FY191" s="13"/>
      <c r="FZ191" s="13"/>
      <c r="GA191" s="13"/>
      <c r="GB191" s="13"/>
      <c r="GC191" s="13"/>
      <c r="GD191" s="13"/>
      <c r="GE191" s="13"/>
      <c r="GF191" s="13"/>
      <c r="GG191" s="13"/>
      <c r="GH191" s="13"/>
      <c r="GI191" s="13"/>
      <c r="GJ191" s="13"/>
      <c r="GK191" s="13"/>
      <c r="GL191" s="13"/>
      <c r="GM191" s="13"/>
      <c r="GN191" s="13"/>
      <c r="GO191" s="13"/>
      <c r="GP191" s="13"/>
      <c r="GQ191" s="13"/>
      <c r="GR191" s="13"/>
      <c r="GS191" s="13"/>
      <c r="GT191" s="13"/>
      <c r="GU191" s="13"/>
      <c r="GV191" s="13"/>
      <c r="GW191" s="13"/>
      <c r="GX191" s="13"/>
      <c r="GY191" s="13"/>
      <c r="GZ191" s="13"/>
      <c r="HA191" s="13"/>
      <c r="HB191" s="13"/>
      <c r="HC191" s="13"/>
      <c r="HD191" s="13"/>
      <c r="HE191" s="13"/>
      <c r="HF191" s="13"/>
      <c r="HG191" s="13"/>
      <c r="HH191" s="13"/>
      <c r="HI191" s="13"/>
      <c r="HJ191" s="13"/>
      <c r="HK191" s="13"/>
      <c r="HL191" s="13"/>
      <c r="HM191" s="13"/>
      <c r="HN191" s="13"/>
      <c r="HO191" s="13"/>
      <c r="HP191" s="13"/>
      <c r="HQ191" s="13"/>
      <c r="HR191" s="13"/>
      <c r="HS191" s="13"/>
      <c r="HT191" s="13"/>
      <c r="HU191" s="13"/>
      <c r="HV191" s="13"/>
      <c r="HW191" s="13"/>
      <c r="HX191" s="13"/>
      <c r="HY191" s="13"/>
      <c r="HZ191" s="13"/>
      <c r="IA191" s="13"/>
      <c r="IB191" s="13"/>
      <c r="IC191" s="13"/>
      <c r="ID191" s="13"/>
      <c r="IE191" s="13"/>
      <c r="IF191" s="13"/>
      <c r="IG191" s="13"/>
      <c r="IH191" s="13"/>
      <c r="II191" s="13"/>
      <c r="IJ191" s="13"/>
    </row>
    <row r="192" spans="1:244" s="14" customFormat="1" ht="154.5" customHeight="1" x14ac:dyDescent="0.3">
      <c r="A192" s="56" t="s">
        <v>164</v>
      </c>
      <c r="B192" s="145" t="s">
        <v>387</v>
      </c>
      <c r="C192" s="68">
        <v>10000000</v>
      </c>
      <c r="D192" s="68">
        <v>6239400</v>
      </c>
      <c r="E192" s="68">
        <v>4891890</v>
      </c>
      <c r="F192" s="69">
        <f t="shared" si="115"/>
        <v>78.403211847293008</v>
      </c>
      <c r="G192" s="68">
        <f t="shared" si="116"/>
        <v>-1347510</v>
      </c>
      <c r="H192" s="72"/>
      <c r="I192" s="72"/>
      <c r="J192" s="68"/>
      <c r="K192" s="74"/>
      <c r="L192" s="72"/>
      <c r="M192" s="68">
        <f t="shared" si="117"/>
        <v>10000000</v>
      </c>
      <c r="N192" s="68">
        <f t="shared" si="118"/>
        <v>6239400</v>
      </c>
      <c r="O192" s="68">
        <f t="shared" si="119"/>
        <v>4891890</v>
      </c>
      <c r="P192" s="71">
        <f t="shared" si="120"/>
        <v>78.403211847293008</v>
      </c>
      <c r="Q192" s="68">
        <f t="shared" si="121"/>
        <v>-1347510</v>
      </c>
      <c r="R192" s="15"/>
      <c r="S192" s="15"/>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c r="DO192" s="13"/>
      <c r="DP192" s="13"/>
      <c r="DQ192" s="13"/>
      <c r="DR192" s="13"/>
      <c r="DS192" s="13"/>
      <c r="DT192" s="13"/>
      <c r="DU192" s="13"/>
      <c r="DV192" s="13"/>
      <c r="DW192" s="13"/>
      <c r="DX192" s="13"/>
      <c r="DY192" s="13"/>
      <c r="DZ192" s="13"/>
      <c r="EA192" s="13"/>
      <c r="EB192" s="13"/>
      <c r="EC192" s="13"/>
      <c r="ED192" s="13"/>
      <c r="EE192" s="13"/>
      <c r="EF192" s="13"/>
      <c r="EG192" s="13"/>
      <c r="EH192" s="13"/>
      <c r="EI192" s="13"/>
      <c r="EJ192" s="13"/>
      <c r="EK192" s="13"/>
      <c r="EL192" s="13"/>
      <c r="EM192" s="13"/>
      <c r="EN192" s="13"/>
      <c r="EO192" s="13"/>
      <c r="EP192" s="13"/>
      <c r="EQ192" s="13"/>
      <c r="ER192" s="13"/>
      <c r="ES192" s="13"/>
      <c r="ET192" s="13"/>
      <c r="EU192" s="13"/>
      <c r="EV192" s="13"/>
      <c r="EW192" s="13"/>
      <c r="EX192" s="13"/>
      <c r="EY192" s="13"/>
      <c r="EZ192" s="13"/>
      <c r="FA192" s="13"/>
      <c r="FB192" s="13"/>
      <c r="FC192" s="13"/>
      <c r="FD192" s="13"/>
      <c r="FE192" s="13"/>
      <c r="FF192" s="13"/>
      <c r="FG192" s="13"/>
      <c r="FH192" s="13"/>
      <c r="FI192" s="13"/>
      <c r="FJ192" s="13"/>
      <c r="FK192" s="13"/>
      <c r="FL192" s="13"/>
      <c r="FM192" s="13"/>
      <c r="FN192" s="13"/>
      <c r="FO192" s="13"/>
      <c r="FP192" s="13"/>
      <c r="FQ192" s="13"/>
      <c r="FR192" s="13"/>
      <c r="FS192" s="13"/>
      <c r="FT192" s="13"/>
      <c r="FU192" s="13"/>
      <c r="FV192" s="13"/>
      <c r="FW192" s="13"/>
      <c r="FX192" s="13"/>
      <c r="FY192" s="13"/>
      <c r="FZ192" s="13"/>
      <c r="GA192" s="13"/>
      <c r="GB192" s="13"/>
      <c r="GC192" s="13"/>
      <c r="GD192" s="13"/>
      <c r="GE192" s="13"/>
      <c r="GF192" s="13"/>
      <c r="GG192" s="13"/>
      <c r="GH192" s="13"/>
      <c r="GI192" s="13"/>
      <c r="GJ192" s="13"/>
      <c r="GK192" s="13"/>
      <c r="GL192" s="13"/>
      <c r="GM192" s="13"/>
      <c r="GN192" s="13"/>
      <c r="GO192" s="13"/>
      <c r="GP192" s="13"/>
      <c r="GQ192" s="13"/>
      <c r="GR192" s="13"/>
      <c r="GS192" s="13"/>
      <c r="GT192" s="13"/>
      <c r="GU192" s="13"/>
      <c r="GV192" s="13"/>
      <c r="GW192" s="13"/>
      <c r="GX192" s="13"/>
      <c r="GY192" s="13"/>
      <c r="GZ192" s="13"/>
      <c r="HA192" s="13"/>
      <c r="HB192" s="13"/>
      <c r="HC192" s="13"/>
      <c r="HD192" s="13"/>
      <c r="HE192" s="13"/>
      <c r="HF192" s="13"/>
      <c r="HG192" s="13"/>
      <c r="HH192" s="13"/>
      <c r="HI192" s="13"/>
      <c r="HJ192" s="13"/>
      <c r="HK192" s="13"/>
      <c r="HL192" s="13"/>
      <c r="HM192" s="13"/>
      <c r="HN192" s="13"/>
      <c r="HO192" s="13"/>
      <c r="HP192" s="13"/>
      <c r="HQ192" s="13"/>
      <c r="HR192" s="13"/>
      <c r="HS192" s="13"/>
      <c r="HT192" s="13"/>
      <c r="HU192" s="13"/>
      <c r="HV192" s="13"/>
      <c r="HW192" s="13"/>
      <c r="HX192" s="13"/>
      <c r="HY192" s="13"/>
      <c r="HZ192" s="13"/>
      <c r="IA192" s="13"/>
      <c r="IB192" s="13"/>
      <c r="IC192" s="13"/>
      <c r="ID192" s="13"/>
      <c r="IE192" s="13"/>
      <c r="IF192" s="13"/>
      <c r="IG192" s="13"/>
      <c r="IH192" s="13"/>
      <c r="II192" s="13"/>
      <c r="IJ192" s="13"/>
    </row>
    <row r="193" spans="1:244" s="14" customFormat="1" ht="87" customHeight="1" x14ac:dyDescent="0.3">
      <c r="A193" s="55" t="s">
        <v>388</v>
      </c>
      <c r="B193" s="130" t="s">
        <v>389</v>
      </c>
      <c r="C193" s="68"/>
      <c r="D193" s="68"/>
      <c r="E193" s="68"/>
      <c r="F193" s="69"/>
      <c r="G193" s="68"/>
      <c r="H193" s="72">
        <v>29934</v>
      </c>
      <c r="I193" s="72">
        <v>29934</v>
      </c>
      <c r="J193" s="72">
        <v>0</v>
      </c>
      <c r="K193" s="74">
        <f t="shared" si="126"/>
        <v>0</v>
      </c>
      <c r="L193" s="72">
        <f t="shared" si="127"/>
        <v>-29934</v>
      </c>
      <c r="M193" s="72">
        <f t="shared" si="117"/>
        <v>29934</v>
      </c>
      <c r="N193" s="72">
        <f t="shared" si="118"/>
        <v>29934</v>
      </c>
      <c r="O193" s="72">
        <f t="shared" si="119"/>
        <v>0</v>
      </c>
      <c r="P193" s="75">
        <f t="shared" si="120"/>
        <v>0</v>
      </c>
      <c r="Q193" s="72">
        <f t="shared" si="121"/>
        <v>-29934</v>
      </c>
      <c r="R193" s="15"/>
      <c r="S193" s="15"/>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c r="IG193" s="13"/>
      <c r="IH193" s="13"/>
      <c r="II193" s="13"/>
      <c r="IJ193" s="13"/>
    </row>
    <row r="194" spans="1:244" s="14" customFormat="1" ht="29.25" customHeight="1" x14ac:dyDescent="0.3">
      <c r="A194" s="117" t="s">
        <v>139</v>
      </c>
      <c r="B194" s="149" t="s">
        <v>140</v>
      </c>
      <c r="C194" s="64">
        <f>C197+C200+C205+C195+C202</f>
        <v>24013360.579999998</v>
      </c>
      <c r="D194" s="64">
        <f>D197+D200+D205+D195+D202</f>
        <v>2719100</v>
      </c>
      <c r="E194" s="64">
        <f>E197+E200+E205+E195+E202</f>
        <v>2050916.8</v>
      </c>
      <c r="F194" s="65">
        <f t="shared" si="115"/>
        <v>75.426310176161223</v>
      </c>
      <c r="G194" s="64">
        <f t="shared" si="116"/>
        <v>-668183.19999999995</v>
      </c>
      <c r="H194" s="64">
        <f>SUM(H205+H200+H197)</f>
        <v>6981043</v>
      </c>
      <c r="I194" s="64">
        <f>SUM(I205+I200+I197)</f>
        <v>2406977</v>
      </c>
      <c r="J194" s="64">
        <f>SUM(J205+J200+J197)</f>
        <v>1109514.04</v>
      </c>
      <c r="K194" s="74">
        <f t="shared" si="126"/>
        <v>46.095747487408481</v>
      </c>
      <c r="L194" s="64">
        <f t="shared" si="127"/>
        <v>-1297462.96</v>
      </c>
      <c r="M194" s="64">
        <f t="shared" si="117"/>
        <v>30994403.579999998</v>
      </c>
      <c r="N194" s="64">
        <f t="shared" si="118"/>
        <v>5126077</v>
      </c>
      <c r="O194" s="64">
        <f t="shared" si="119"/>
        <v>3160430.84</v>
      </c>
      <c r="P194" s="67">
        <f t="shared" si="120"/>
        <v>61.653986859736989</v>
      </c>
      <c r="Q194" s="64">
        <f t="shared" si="121"/>
        <v>-1965646.1600000001</v>
      </c>
      <c r="R194" s="15"/>
      <c r="S194" s="15"/>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13"/>
      <c r="DP194" s="13"/>
      <c r="DQ194" s="13"/>
      <c r="DR194" s="13"/>
      <c r="DS194" s="13"/>
      <c r="DT194" s="13"/>
      <c r="DU194" s="13"/>
      <c r="DV194" s="13"/>
      <c r="DW194" s="13"/>
      <c r="DX194" s="13"/>
      <c r="DY194" s="13"/>
      <c r="DZ194" s="13"/>
      <c r="EA194" s="13"/>
      <c r="EB194" s="13"/>
      <c r="EC194" s="13"/>
      <c r="ED194" s="13"/>
      <c r="EE194" s="13"/>
      <c r="EF194" s="13"/>
      <c r="EG194" s="13"/>
      <c r="EH194" s="13"/>
      <c r="EI194" s="13"/>
      <c r="EJ194" s="13"/>
      <c r="EK194" s="13"/>
      <c r="EL194" s="13"/>
      <c r="EM194" s="13"/>
      <c r="EN194" s="13"/>
      <c r="EO194" s="13"/>
      <c r="EP194" s="13"/>
      <c r="EQ194" s="13"/>
      <c r="ER194" s="13"/>
      <c r="ES194" s="13"/>
      <c r="ET194" s="13"/>
      <c r="EU194" s="13"/>
      <c r="EV194" s="13"/>
      <c r="EW194" s="13"/>
      <c r="EX194" s="13"/>
      <c r="EY194" s="13"/>
      <c r="EZ194" s="13"/>
      <c r="FA194" s="13"/>
      <c r="FB194" s="13"/>
      <c r="FC194" s="13"/>
      <c r="FD194" s="13"/>
      <c r="FE194" s="13"/>
      <c r="FF194" s="13"/>
      <c r="FG194" s="13"/>
      <c r="FH194" s="13"/>
      <c r="FI194" s="13"/>
      <c r="FJ194" s="13"/>
      <c r="FK194" s="13"/>
      <c r="FL194" s="13"/>
      <c r="FM194" s="13"/>
      <c r="FN194" s="13"/>
      <c r="FO194" s="13"/>
      <c r="FP194" s="13"/>
      <c r="FQ194" s="13"/>
      <c r="FR194" s="13"/>
      <c r="FS194" s="13"/>
      <c r="FT194" s="13"/>
      <c r="FU194" s="13"/>
      <c r="FV194" s="13"/>
      <c r="FW194" s="13"/>
      <c r="FX194" s="13"/>
      <c r="FY194" s="13"/>
      <c r="FZ194" s="13"/>
      <c r="GA194" s="13"/>
      <c r="GB194" s="13"/>
      <c r="GC194" s="13"/>
      <c r="GD194" s="13"/>
      <c r="GE194" s="13"/>
      <c r="GF194" s="13"/>
      <c r="GG194" s="13"/>
      <c r="GH194" s="13"/>
      <c r="GI194" s="13"/>
      <c r="GJ194" s="13"/>
      <c r="GK194" s="13"/>
      <c r="GL194" s="13"/>
      <c r="GM194" s="13"/>
      <c r="GN194" s="13"/>
      <c r="GO194" s="13"/>
      <c r="GP194" s="13"/>
      <c r="GQ194" s="13"/>
      <c r="GR194" s="13"/>
      <c r="GS194" s="13"/>
      <c r="GT194" s="13"/>
      <c r="GU194" s="13"/>
      <c r="GV194" s="13"/>
      <c r="GW194" s="13"/>
      <c r="GX194" s="13"/>
      <c r="GY194" s="13"/>
      <c r="GZ194" s="13"/>
      <c r="HA194" s="13"/>
      <c r="HB194" s="13"/>
      <c r="HC194" s="13"/>
      <c r="HD194" s="13"/>
      <c r="HE194" s="13"/>
      <c r="HF194" s="13"/>
      <c r="HG194" s="13"/>
      <c r="HH194" s="13"/>
      <c r="HI194" s="13"/>
      <c r="HJ194" s="13"/>
      <c r="HK194" s="13"/>
      <c r="HL194" s="13"/>
      <c r="HM194" s="13"/>
      <c r="HN194" s="13"/>
      <c r="HO194" s="13"/>
      <c r="HP194" s="13"/>
      <c r="HQ194" s="13"/>
      <c r="HR194" s="13"/>
      <c r="HS194" s="13"/>
      <c r="HT194" s="13"/>
      <c r="HU194" s="13"/>
      <c r="HV194" s="13"/>
      <c r="HW194" s="13"/>
      <c r="HX194" s="13"/>
      <c r="HY194" s="13"/>
      <c r="HZ194" s="13"/>
      <c r="IA194" s="13"/>
      <c r="IB194" s="13"/>
      <c r="IC194" s="13"/>
      <c r="ID194" s="13"/>
      <c r="IE194" s="13"/>
      <c r="IF194" s="13"/>
      <c r="IG194" s="13"/>
      <c r="IH194" s="13"/>
      <c r="II194" s="13"/>
      <c r="IJ194" s="13"/>
    </row>
    <row r="195" spans="1:244" s="14" customFormat="1" ht="43.5" customHeight="1" x14ac:dyDescent="0.3">
      <c r="A195" s="117" t="s">
        <v>255</v>
      </c>
      <c r="B195" s="122" t="s">
        <v>256</v>
      </c>
      <c r="C195" s="72">
        <f>SUM(C196)</f>
        <v>1000000</v>
      </c>
      <c r="D195" s="72">
        <f>SUM(D196)</f>
        <v>195000</v>
      </c>
      <c r="E195" s="72">
        <f>SUM(E196)</f>
        <v>14000</v>
      </c>
      <c r="F195" s="73">
        <f t="shared" si="115"/>
        <v>7.1794871794871788</v>
      </c>
      <c r="G195" s="72">
        <f t="shared" si="116"/>
        <v>-181000</v>
      </c>
      <c r="H195" s="64"/>
      <c r="I195" s="64"/>
      <c r="J195" s="64"/>
      <c r="K195" s="74"/>
      <c r="L195" s="64"/>
      <c r="M195" s="72">
        <f t="shared" si="117"/>
        <v>1000000</v>
      </c>
      <c r="N195" s="72">
        <f t="shared" si="118"/>
        <v>195000</v>
      </c>
      <c r="O195" s="72">
        <f t="shared" si="119"/>
        <v>14000</v>
      </c>
      <c r="P195" s="75">
        <f t="shared" si="120"/>
        <v>7.1794871794871788</v>
      </c>
      <c r="Q195" s="72">
        <f t="shared" si="121"/>
        <v>-181000</v>
      </c>
      <c r="R195" s="15"/>
      <c r="S195" s="15"/>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13"/>
      <c r="DP195" s="13"/>
      <c r="DQ195" s="13"/>
      <c r="DR195" s="13"/>
      <c r="DS195" s="13"/>
      <c r="DT195" s="13"/>
      <c r="DU195" s="13"/>
      <c r="DV195" s="13"/>
      <c r="DW195" s="13"/>
      <c r="DX195" s="13"/>
      <c r="DY195" s="13"/>
      <c r="DZ195" s="13"/>
      <c r="EA195" s="13"/>
      <c r="EB195" s="13"/>
      <c r="EC195" s="13"/>
      <c r="ED195" s="13"/>
      <c r="EE195" s="13"/>
      <c r="EF195" s="13"/>
      <c r="EG195" s="13"/>
      <c r="EH195" s="13"/>
      <c r="EI195" s="13"/>
      <c r="EJ195" s="13"/>
      <c r="EK195" s="13"/>
      <c r="EL195" s="13"/>
      <c r="EM195" s="13"/>
      <c r="EN195" s="13"/>
      <c r="EO195" s="13"/>
      <c r="EP195" s="13"/>
      <c r="EQ195" s="13"/>
      <c r="ER195" s="13"/>
      <c r="ES195" s="13"/>
      <c r="ET195" s="13"/>
      <c r="EU195" s="13"/>
      <c r="EV195" s="13"/>
      <c r="EW195" s="13"/>
      <c r="EX195" s="13"/>
      <c r="EY195" s="13"/>
      <c r="EZ195" s="13"/>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c r="GE195" s="13"/>
      <c r="GF195" s="13"/>
      <c r="GG195" s="13"/>
      <c r="GH195" s="13"/>
      <c r="GI195" s="13"/>
      <c r="GJ195" s="13"/>
      <c r="GK195" s="13"/>
      <c r="GL195" s="13"/>
      <c r="GM195" s="13"/>
      <c r="GN195" s="13"/>
      <c r="GO195" s="13"/>
      <c r="GP195" s="13"/>
      <c r="GQ195" s="13"/>
      <c r="GR195" s="13"/>
      <c r="GS195" s="13"/>
      <c r="GT195" s="13"/>
      <c r="GU195" s="13"/>
      <c r="GV195" s="13"/>
      <c r="GW195" s="13"/>
      <c r="GX195" s="13"/>
      <c r="GY195" s="13"/>
      <c r="GZ195" s="13"/>
      <c r="HA195" s="13"/>
      <c r="HB195" s="13"/>
      <c r="HC195" s="13"/>
      <c r="HD195" s="13"/>
      <c r="HE195" s="13"/>
      <c r="HF195" s="13"/>
      <c r="HG195" s="13"/>
      <c r="HH195" s="13"/>
      <c r="HI195" s="13"/>
      <c r="HJ195" s="13"/>
      <c r="HK195" s="13"/>
      <c r="HL195" s="13"/>
      <c r="HM195" s="13"/>
      <c r="HN195" s="13"/>
      <c r="HO195" s="13"/>
      <c r="HP195" s="13"/>
      <c r="HQ195" s="13"/>
      <c r="HR195" s="13"/>
      <c r="HS195" s="13"/>
      <c r="HT195" s="13"/>
      <c r="HU195" s="13"/>
      <c r="HV195" s="13"/>
      <c r="HW195" s="13"/>
      <c r="HX195" s="13"/>
      <c r="HY195" s="13"/>
      <c r="HZ195" s="13"/>
      <c r="IA195" s="13"/>
      <c r="IB195" s="13"/>
      <c r="IC195" s="13"/>
      <c r="ID195" s="13"/>
      <c r="IE195" s="13"/>
      <c r="IF195" s="13"/>
      <c r="IG195" s="13"/>
      <c r="IH195" s="13"/>
      <c r="II195" s="13"/>
      <c r="IJ195" s="13"/>
    </row>
    <row r="196" spans="1:244" s="14" customFormat="1" ht="30" customHeight="1" x14ac:dyDescent="0.3">
      <c r="A196" s="56" t="s">
        <v>257</v>
      </c>
      <c r="B196" s="62" t="s">
        <v>258</v>
      </c>
      <c r="C196" s="68">
        <v>1000000</v>
      </c>
      <c r="D196" s="68">
        <v>195000</v>
      </c>
      <c r="E196" s="68">
        <v>14000</v>
      </c>
      <c r="F196" s="69">
        <f t="shared" si="115"/>
        <v>7.1794871794871788</v>
      </c>
      <c r="G196" s="68">
        <f t="shared" si="116"/>
        <v>-181000</v>
      </c>
      <c r="H196" s="64"/>
      <c r="I196" s="64"/>
      <c r="J196" s="64"/>
      <c r="K196" s="74"/>
      <c r="L196" s="64"/>
      <c r="M196" s="68">
        <f t="shared" si="117"/>
        <v>1000000</v>
      </c>
      <c r="N196" s="68">
        <f t="shared" si="118"/>
        <v>195000</v>
      </c>
      <c r="O196" s="68">
        <f t="shared" si="119"/>
        <v>14000</v>
      </c>
      <c r="P196" s="71">
        <f t="shared" si="120"/>
        <v>7.1794871794871788</v>
      </c>
      <c r="Q196" s="68">
        <f t="shared" si="121"/>
        <v>-181000</v>
      </c>
      <c r="R196" s="15"/>
      <c r="S196" s="15"/>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3"/>
      <c r="FH196" s="13"/>
      <c r="FI196" s="13"/>
      <c r="FJ196" s="13"/>
      <c r="FK196" s="13"/>
      <c r="FL196" s="13"/>
      <c r="FM196" s="13"/>
      <c r="FN196" s="13"/>
      <c r="FO196" s="13"/>
      <c r="FP196" s="13"/>
      <c r="FQ196" s="13"/>
      <c r="FR196" s="13"/>
      <c r="FS196" s="13"/>
      <c r="FT196" s="13"/>
      <c r="FU196" s="13"/>
      <c r="FV196" s="13"/>
      <c r="FW196" s="13"/>
      <c r="FX196" s="13"/>
      <c r="FY196" s="13"/>
      <c r="FZ196" s="13"/>
      <c r="GA196" s="13"/>
      <c r="GB196" s="13"/>
      <c r="GC196" s="13"/>
      <c r="GD196" s="13"/>
      <c r="GE196" s="13"/>
      <c r="GF196" s="13"/>
      <c r="GG196" s="13"/>
      <c r="GH196" s="13"/>
      <c r="GI196" s="13"/>
      <c r="GJ196" s="13"/>
      <c r="GK196" s="13"/>
      <c r="GL196" s="13"/>
      <c r="GM196" s="13"/>
      <c r="GN196" s="13"/>
      <c r="GO196" s="13"/>
      <c r="GP196" s="13"/>
      <c r="GQ196" s="13"/>
      <c r="GR196" s="13"/>
      <c r="GS196" s="13"/>
      <c r="GT196" s="13"/>
      <c r="GU196" s="13"/>
      <c r="GV196" s="13"/>
      <c r="GW196" s="13"/>
      <c r="GX196" s="13"/>
      <c r="GY196" s="13"/>
      <c r="GZ196" s="13"/>
      <c r="HA196" s="13"/>
      <c r="HB196" s="13"/>
      <c r="HC196" s="13"/>
      <c r="HD196" s="13"/>
      <c r="HE196" s="13"/>
      <c r="HF196" s="13"/>
      <c r="HG196" s="13"/>
      <c r="HH196" s="13"/>
      <c r="HI196" s="13"/>
      <c r="HJ196" s="13"/>
      <c r="HK196" s="13"/>
      <c r="HL196" s="13"/>
      <c r="HM196" s="13"/>
      <c r="HN196" s="13"/>
      <c r="HO196" s="13"/>
      <c r="HP196" s="13"/>
      <c r="HQ196" s="13"/>
      <c r="HR196" s="13"/>
      <c r="HS196" s="13"/>
      <c r="HT196" s="13"/>
      <c r="HU196" s="13"/>
      <c r="HV196" s="13"/>
      <c r="HW196" s="13"/>
      <c r="HX196" s="13"/>
      <c r="HY196" s="13"/>
      <c r="HZ196" s="13"/>
      <c r="IA196" s="13"/>
      <c r="IB196" s="13"/>
      <c r="IC196" s="13"/>
      <c r="ID196" s="13"/>
      <c r="IE196" s="13"/>
      <c r="IF196" s="13"/>
      <c r="IG196" s="13"/>
      <c r="IH196" s="13"/>
      <c r="II196" s="13"/>
      <c r="IJ196" s="13"/>
    </row>
    <row r="197" spans="1:244" s="14" customFormat="1" ht="33.75" customHeight="1" x14ac:dyDescent="0.3">
      <c r="A197" s="117" t="s">
        <v>67</v>
      </c>
      <c r="B197" s="150" t="s">
        <v>141</v>
      </c>
      <c r="C197" s="72"/>
      <c r="D197" s="72"/>
      <c r="E197" s="72"/>
      <c r="F197" s="69"/>
      <c r="G197" s="72"/>
      <c r="H197" s="72">
        <f>SUM(H198:H199)</f>
        <v>5253039</v>
      </c>
      <c r="I197" s="72">
        <f t="shared" ref="I197:J197" si="132">SUM(I198:I199)</f>
        <v>782973</v>
      </c>
      <c r="J197" s="72">
        <f t="shared" si="132"/>
        <v>0</v>
      </c>
      <c r="K197" s="74">
        <f t="shared" si="126"/>
        <v>0</v>
      </c>
      <c r="L197" s="72">
        <f t="shared" si="127"/>
        <v>-782973</v>
      </c>
      <c r="M197" s="72">
        <f t="shared" si="117"/>
        <v>5253039</v>
      </c>
      <c r="N197" s="72">
        <f t="shared" si="118"/>
        <v>782973</v>
      </c>
      <c r="O197" s="72">
        <f t="shared" si="119"/>
        <v>0</v>
      </c>
      <c r="P197" s="75">
        <f t="shared" si="120"/>
        <v>0</v>
      </c>
      <c r="Q197" s="72">
        <f t="shared" si="121"/>
        <v>-782973</v>
      </c>
      <c r="R197" s="15"/>
      <c r="S197" s="15"/>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c r="IE197" s="13"/>
      <c r="IF197" s="13"/>
      <c r="IG197" s="13"/>
      <c r="IH197" s="13"/>
      <c r="II197" s="13"/>
      <c r="IJ197" s="13"/>
    </row>
    <row r="198" spans="1:244" s="14" customFormat="1" ht="39" customHeight="1" x14ac:dyDescent="0.3">
      <c r="A198" s="56" t="s">
        <v>261</v>
      </c>
      <c r="B198" s="80" t="s">
        <v>262</v>
      </c>
      <c r="C198" s="72"/>
      <c r="D198" s="72"/>
      <c r="E198" s="72"/>
      <c r="F198" s="69"/>
      <c r="G198" s="64"/>
      <c r="H198" s="68">
        <v>4970066</v>
      </c>
      <c r="I198" s="68">
        <v>500000</v>
      </c>
      <c r="J198" s="68">
        <v>0</v>
      </c>
      <c r="K198" s="70">
        <f t="shared" si="126"/>
        <v>0</v>
      </c>
      <c r="L198" s="68">
        <f t="shared" si="127"/>
        <v>-500000</v>
      </c>
      <c r="M198" s="68">
        <f t="shared" si="117"/>
        <v>4970066</v>
      </c>
      <c r="N198" s="68">
        <f t="shared" si="118"/>
        <v>500000</v>
      </c>
      <c r="O198" s="68">
        <f t="shared" si="119"/>
        <v>0</v>
      </c>
      <c r="P198" s="71">
        <f t="shared" si="120"/>
        <v>0</v>
      </c>
      <c r="Q198" s="68">
        <f t="shared" si="121"/>
        <v>-500000</v>
      </c>
      <c r="R198" s="15"/>
      <c r="S198" s="15"/>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3"/>
      <c r="FJ198" s="13"/>
      <c r="FK198" s="13"/>
      <c r="FL198" s="13"/>
      <c r="FM198" s="13"/>
      <c r="FN198" s="13"/>
      <c r="FO198" s="13"/>
      <c r="FP198" s="13"/>
      <c r="FQ198" s="13"/>
      <c r="FR198" s="13"/>
      <c r="FS198" s="13"/>
      <c r="FT198" s="13"/>
      <c r="FU198" s="13"/>
      <c r="FV198" s="13"/>
      <c r="FW198" s="13"/>
      <c r="FX198" s="13"/>
      <c r="FY198" s="13"/>
      <c r="FZ198" s="13"/>
      <c r="GA198" s="13"/>
      <c r="GB198" s="13"/>
      <c r="GC198" s="13"/>
      <c r="GD198" s="13"/>
      <c r="GE198" s="13"/>
      <c r="GF198" s="13"/>
      <c r="GG198" s="13"/>
      <c r="GH198" s="13"/>
      <c r="GI198" s="13"/>
      <c r="GJ198" s="13"/>
      <c r="GK198" s="13"/>
      <c r="GL198" s="13"/>
      <c r="GM198" s="13"/>
      <c r="GN198" s="13"/>
      <c r="GO198" s="13"/>
      <c r="GP198" s="13"/>
      <c r="GQ198" s="13"/>
      <c r="GR198" s="13"/>
      <c r="GS198" s="13"/>
      <c r="GT198" s="13"/>
      <c r="GU198" s="13"/>
      <c r="GV198" s="13"/>
      <c r="GW198" s="13"/>
      <c r="GX198" s="13"/>
      <c r="GY198" s="13"/>
      <c r="GZ198" s="13"/>
      <c r="HA198" s="13"/>
      <c r="HB198" s="13"/>
      <c r="HC198" s="13"/>
      <c r="HD198" s="13"/>
      <c r="HE198" s="13"/>
      <c r="HF198" s="13"/>
      <c r="HG198" s="13"/>
      <c r="HH198" s="13"/>
      <c r="HI198" s="13"/>
      <c r="HJ198" s="13"/>
      <c r="HK198" s="13"/>
      <c r="HL198" s="13"/>
      <c r="HM198" s="13"/>
      <c r="HN198" s="13"/>
      <c r="HO198" s="13"/>
      <c r="HP198" s="13"/>
      <c r="HQ198" s="13"/>
      <c r="HR198" s="13"/>
      <c r="HS198" s="13"/>
      <c r="HT198" s="13"/>
      <c r="HU198" s="13"/>
      <c r="HV198" s="13"/>
      <c r="HW198" s="13"/>
      <c r="HX198" s="13"/>
      <c r="HY198" s="13"/>
      <c r="HZ198" s="13"/>
      <c r="IA198" s="13"/>
      <c r="IB198" s="13"/>
      <c r="IC198" s="13"/>
      <c r="ID198" s="13"/>
      <c r="IE198" s="13"/>
      <c r="IF198" s="13"/>
      <c r="IG198" s="13"/>
      <c r="IH198" s="13"/>
      <c r="II198" s="13"/>
      <c r="IJ198" s="13"/>
    </row>
    <row r="199" spans="1:244" s="14" customFormat="1" ht="37.5" customHeight="1" x14ac:dyDescent="0.3">
      <c r="A199" s="56" t="s">
        <v>349</v>
      </c>
      <c r="B199" s="151" t="s">
        <v>350</v>
      </c>
      <c r="C199" s="72"/>
      <c r="D199" s="72"/>
      <c r="E199" s="72"/>
      <c r="F199" s="69"/>
      <c r="G199" s="72"/>
      <c r="H199" s="68">
        <v>282973</v>
      </c>
      <c r="I199" s="68">
        <v>282973</v>
      </c>
      <c r="J199" s="68">
        <v>0</v>
      </c>
      <c r="K199" s="70">
        <f t="shared" si="126"/>
        <v>0</v>
      </c>
      <c r="L199" s="68">
        <f t="shared" si="127"/>
        <v>-282973</v>
      </c>
      <c r="M199" s="68">
        <f t="shared" si="117"/>
        <v>282973</v>
      </c>
      <c r="N199" s="68">
        <f t="shared" si="118"/>
        <v>282973</v>
      </c>
      <c r="O199" s="68">
        <f t="shared" si="119"/>
        <v>0</v>
      </c>
      <c r="P199" s="71">
        <f t="shared" si="120"/>
        <v>0</v>
      </c>
      <c r="Q199" s="68">
        <f t="shared" si="121"/>
        <v>-282973</v>
      </c>
      <c r="R199" s="15"/>
      <c r="S199" s="15"/>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c r="FM199" s="13"/>
      <c r="FN199" s="13"/>
      <c r="FO199" s="13"/>
      <c r="FP199" s="13"/>
      <c r="FQ199" s="13"/>
      <c r="FR199" s="13"/>
      <c r="FS199" s="13"/>
      <c r="FT199" s="13"/>
      <c r="FU199" s="13"/>
      <c r="FV199" s="13"/>
      <c r="FW199" s="13"/>
      <c r="FX199" s="13"/>
      <c r="FY199" s="13"/>
      <c r="FZ199" s="13"/>
      <c r="GA199" s="13"/>
      <c r="GB199" s="13"/>
      <c r="GC199" s="13"/>
      <c r="GD199" s="13"/>
      <c r="GE199" s="13"/>
      <c r="GF199" s="13"/>
      <c r="GG199" s="13"/>
      <c r="GH199" s="13"/>
      <c r="GI199" s="13"/>
      <c r="GJ199" s="13"/>
      <c r="GK199" s="13"/>
      <c r="GL199" s="13"/>
      <c r="GM199" s="13"/>
      <c r="GN199" s="13"/>
      <c r="GO199" s="13"/>
      <c r="GP199" s="13"/>
      <c r="GQ199" s="13"/>
      <c r="GR199" s="13"/>
      <c r="GS199" s="13"/>
      <c r="GT199" s="13"/>
      <c r="GU199" s="13"/>
      <c r="GV199" s="13"/>
      <c r="GW199" s="13"/>
      <c r="GX199" s="13"/>
      <c r="GY199" s="13"/>
      <c r="GZ199" s="13"/>
      <c r="HA199" s="13"/>
      <c r="HB199" s="13"/>
      <c r="HC199" s="13"/>
      <c r="HD199" s="13"/>
      <c r="HE199" s="13"/>
      <c r="HF199" s="13"/>
      <c r="HG199" s="13"/>
      <c r="HH199" s="13"/>
      <c r="HI199" s="13"/>
      <c r="HJ199" s="13"/>
      <c r="HK199" s="13"/>
      <c r="HL199" s="13"/>
      <c r="HM199" s="13"/>
      <c r="HN199" s="13"/>
      <c r="HO199" s="13"/>
      <c r="HP199" s="13"/>
      <c r="HQ199" s="13"/>
      <c r="HR199" s="13"/>
      <c r="HS199" s="13"/>
      <c r="HT199" s="13"/>
      <c r="HU199" s="13"/>
      <c r="HV199" s="13"/>
      <c r="HW199" s="13"/>
      <c r="HX199" s="13"/>
      <c r="HY199" s="13"/>
      <c r="HZ199" s="13"/>
      <c r="IA199" s="13"/>
      <c r="IB199" s="13"/>
      <c r="IC199" s="13"/>
      <c r="ID199" s="13"/>
      <c r="IE199" s="13"/>
      <c r="IF199" s="13"/>
      <c r="IG199" s="13"/>
      <c r="IH199" s="13"/>
      <c r="II199" s="13"/>
      <c r="IJ199" s="13"/>
    </row>
    <row r="200" spans="1:244" s="14" customFormat="1" ht="49.5" customHeight="1" x14ac:dyDescent="0.3">
      <c r="A200" s="117" t="s">
        <v>68</v>
      </c>
      <c r="B200" s="152" t="s">
        <v>142</v>
      </c>
      <c r="C200" s="72">
        <f>SUM(C201)</f>
        <v>22633579.579999998</v>
      </c>
      <c r="D200" s="72">
        <f>SUM(D201)</f>
        <v>2400000</v>
      </c>
      <c r="E200" s="72">
        <f>SUM(E201)</f>
        <v>2011465.5</v>
      </c>
      <c r="F200" s="65">
        <f t="shared" si="115"/>
        <v>83.811062500000006</v>
      </c>
      <c r="G200" s="72">
        <f t="shared" si="116"/>
        <v>-388534.5</v>
      </c>
      <c r="H200" s="72"/>
      <c r="I200" s="72"/>
      <c r="J200" s="72"/>
      <c r="K200" s="74"/>
      <c r="L200" s="72"/>
      <c r="M200" s="72">
        <f t="shared" si="117"/>
        <v>22633579.579999998</v>
      </c>
      <c r="N200" s="72">
        <f t="shared" si="118"/>
        <v>2400000</v>
      </c>
      <c r="O200" s="72">
        <f t="shared" si="119"/>
        <v>2011465.5</v>
      </c>
      <c r="P200" s="75">
        <f t="shared" si="120"/>
        <v>83.811062500000006</v>
      </c>
      <c r="Q200" s="72">
        <f t="shared" si="121"/>
        <v>-388534.5</v>
      </c>
      <c r="R200" s="15"/>
      <c r="S200" s="15"/>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13"/>
      <c r="DP200" s="13"/>
      <c r="DQ200" s="13"/>
      <c r="DR200" s="13"/>
      <c r="DS200" s="13"/>
      <c r="DT200" s="13"/>
      <c r="DU200" s="13"/>
      <c r="DV200" s="13"/>
      <c r="DW200" s="13"/>
      <c r="DX200" s="13"/>
      <c r="DY200" s="13"/>
      <c r="DZ200" s="13"/>
      <c r="EA200" s="13"/>
      <c r="EB200" s="13"/>
      <c r="EC200" s="13"/>
      <c r="ED200" s="13"/>
      <c r="EE200" s="13"/>
      <c r="EF200" s="13"/>
      <c r="EG200" s="13"/>
      <c r="EH200" s="13"/>
      <c r="EI200" s="13"/>
      <c r="EJ200" s="13"/>
      <c r="EK200" s="13"/>
      <c r="EL200" s="13"/>
      <c r="EM200" s="13"/>
      <c r="EN200" s="13"/>
      <c r="EO200" s="13"/>
      <c r="EP200" s="13"/>
      <c r="EQ200" s="13"/>
      <c r="ER200" s="13"/>
      <c r="ES200" s="13"/>
      <c r="ET200" s="13"/>
      <c r="EU200" s="13"/>
      <c r="EV200" s="13"/>
      <c r="EW200" s="13"/>
      <c r="EX200" s="13"/>
      <c r="EY200" s="13"/>
      <c r="EZ200" s="13"/>
      <c r="FA200" s="13"/>
      <c r="FB200" s="13"/>
      <c r="FC200" s="13"/>
      <c r="FD200" s="13"/>
      <c r="FE200" s="13"/>
      <c r="FF200" s="13"/>
      <c r="FG200" s="13"/>
      <c r="FH200" s="13"/>
      <c r="FI200" s="13"/>
      <c r="FJ200" s="13"/>
      <c r="FK200" s="13"/>
      <c r="FL200" s="13"/>
      <c r="FM200" s="13"/>
      <c r="FN200" s="13"/>
      <c r="FO200" s="13"/>
      <c r="FP200" s="13"/>
      <c r="FQ200" s="13"/>
      <c r="FR200" s="13"/>
      <c r="FS200" s="13"/>
      <c r="FT200" s="13"/>
      <c r="FU200" s="13"/>
      <c r="FV200" s="13"/>
      <c r="FW200" s="13"/>
      <c r="FX200" s="13"/>
      <c r="FY200" s="13"/>
      <c r="FZ200" s="13"/>
      <c r="GA200" s="13"/>
      <c r="GB200" s="13"/>
      <c r="GC200" s="13"/>
      <c r="GD200" s="13"/>
      <c r="GE200" s="13"/>
      <c r="GF200" s="13"/>
      <c r="GG200" s="13"/>
      <c r="GH200" s="13"/>
      <c r="GI200" s="13"/>
      <c r="GJ200" s="13"/>
      <c r="GK200" s="13"/>
      <c r="GL200" s="13"/>
      <c r="GM200" s="13"/>
      <c r="GN200" s="13"/>
      <c r="GO200" s="13"/>
      <c r="GP200" s="13"/>
      <c r="GQ200" s="13"/>
      <c r="GR200" s="13"/>
      <c r="GS200" s="13"/>
      <c r="GT200" s="13"/>
      <c r="GU200" s="13"/>
      <c r="GV200" s="13"/>
      <c r="GW200" s="13"/>
      <c r="GX200" s="13"/>
      <c r="GY200" s="13"/>
      <c r="GZ200" s="13"/>
      <c r="HA200" s="13"/>
      <c r="HB200" s="13"/>
      <c r="HC200" s="13"/>
      <c r="HD200" s="13"/>
      <c r="HE200" s="13"/>
      <c r="HF200" s="13"/>
      <c r="HG200" s="13"/>
      <c r="HH200" s="13"/>
      <c r="HI200" s="13"/>
      <c r="HJ200" s="13"/>
      <c r="HK200" s="13"/>
      <c r="HL200" s="13"/>
      <c r="HM200" s="13"/>
      <c r="HN200" s="13"/>
      <c r="HO200" s="13"/>
      <c r="HP200" s="13"/>
      <c r="HQ200" s="13"/>
      <c r="HR200" s="13"/>
      <c r="HS200" s="13"/>
      <c r="HT200" s="13"/>
      <c r="HU200" s="13"/>
      <c r="HV200" s="13"/>
      <c r="HW200" s="13"/>
      <c r="HX200" s="13"/>
      <c r="HY200" s="13"/>
      <c r="HZ200" s="13"/>
      <c r="IA200" s="13"/>
      <c r="IB200" s="13"/>
      <c r="IC200" s="13"/>
      <c r="ID200" s="13"/>
      <c r="IE200" s="13"/>
      <c r="IF200" s="13"/>
      <c r="IG200" s="13"/>
      <c r="IH200" s="13"/>
      <c r="II200" s="13"/>
      <c r="IJ200" s="13"/>
    </row>
    <row r="201" spans="1:244" s="14" customFormat="1" ht="58.5" customHeight="1" x14ac:dyDescent="0.3">
      <c r="A201" s="56" t="s">
        <v>143</v>
      </c>
      <c r="B201" s="80" t="s">
        <v>144</v>
      </c>
      <c r="C201" s="68">
        <v>22633579.579999998</v>
      </c>
      <c r="D201" s="68">
        <v>2400000</v>
      </c>
      <c r="E201" s="68">
        <v>2011465.5</v>
      </c>
      <c r="F201" s="69">
        <f t="shared" si="115"/>
        <v>83.811062500000006</v>
      </c>
      <c r="G201" s="68">
        <f t="shared" si="116"/>
        <v>-388534.5</v>
      </c>
      <c r="H201" s="68"/>
      <c r="I201" s="68"/>
      <c r="J201" s="68"/>
      <c r="K201" s="70"/>
      <c r="L201" s="68"/>
      <c r="M201" s="68">
        <f t="shared" si="117"/>
        <v>22633579.579999998</v>
      </c>
      <c r="N201" s="68">
        <f t="shared" si="118"/>
        <v>2400000</v>
      </c>
      <c r="O201" s="68">
        <f t="shared" si="119"/>
        <v>2011465.5</v>
      </c>
      <c r="P201" s="71">
        <f t="shared" si="120"/>
        <v>83.811062500000006</v>
      </c>
      <c r="Q201" s="68">
        <f t="shared" si="121"/>
        <v>-388534.5</v>
      </c>
      <c r="R201" s="15"/>
      <c r="S201" s="15"/>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13"/>
      <c r="DP201" s="13"/>
      <c r="DQ201" s="13"/>
      <c r="DR201" s="13"/>
      <c r="DS201" s="13"/>
      <c r="DT201" s="13"/>
      <c r="DU201" s="13"/>
      <c r="DV201" s="13"/>
      <c r="DW201" s="13"/>
      <c r="DX201" s="13"/>
      <c r="DY201" s="13"/>
      <c r="DZ201" s="13"/>
      <c r="EA201" s="13"/>
      <c r="EB201" s="13"/>
      <c r="EC201" s="13"/>
      <c r="ED201" s="13"/>
      <c r="EE201" s="13"/>
      <c r="EF201" s="13"/>
      <c r="EG201" s="13"/>
      <c r="EH201" s="13"/>
      <c r="EI201" s="13"/>
      <c r="EJ201" s="13"/>
      <c r="EK201" s="13"/>
      <c r="EL201" s="13"/>
      <c r="EM201" s="13"/>
      <c r="EN201" s="13"/>
      <c r="EO201" s="13"/>
      <c r="EP201" s="13"/>
      <c r="EQ201" s="13"/>
      <c r="ER201" s="13"/>
      <c r="ES201" s="13"/>
      <c r="ET201" s="13"/>
      <c r="EU201" s="13"/>
      <c r="EV201" s="13"/>
      <c r="EW201" s="13"/>
      <c r="EX201" s="13"/>
      <c r="EY201" s="13"/>
      <c r="EZ201" s="13"/>
      <c r="FA201" s="13"/>
      <c r="FB201" s="13"/>
      <c r="FC201" s="13"/>
      <c r="FD201" s="13"/>
      <c r="FE201" s="13"/>
      <c r="FF201" s="13"/>
      <c r="FG201" s="13"/>
      <c r="FH201" s="13"/>
      <c r="FI201" s="13"/>
      <c r="FJ201" s="13"/>
      <c r="FK201" s="13"/>
      <c r="FL201" s="13"/>
      <c r="FM201" s="13"/>
      <c r="FN201" s="13"/>
      <c r="FO201" s="13"/>
      <c r="FP201" s="13"/>
      <c r="FQ201" s="13"/>
      <c r="FR201" s="13"/>
      <c r="FS201" s="13"/>
      <c r="FT201" s="13"/>
      <c r="FU201" s="13"/>
      <c r="FV201" s="13"/>
      <c r="FW201" s="13"/>
      <c r="FX201" s="13"/>
      <c r="FY201" s="13"/>
      <c r="FZ201" s="13"/>
      <c r="GA201" s="13"/>
      <c r="GB201" s="13"/>
      <c r="GC201" s="13"/>
      <c r="GD201" s="13"/>
      <c r="GE201" s="13"/>
      <c r="GF201" s="13"/>
      <c r="GG201" s="13"/>
      <c r="GH201" s="13"/>
      <c r="GI201" s="13"/>
      <c r="GJ201" s="13"/>
      <c r="GK201" s="13"/>
      <c r="GL201" s="13"/>
      <c r="GM201" s="13"/>
      <c r="GN201" s="13"/>
      <c r="GO201" s="13"/>
      <c r="GP201" s="13"/>
      <c r="GQ201" s="13"/>
      <c r="GR201" s="13"/>
      <c r="GS201" s="13"/>
      <c r="GT201" s="13"/>
      <c r="GU201" s="13"/>
      <c r="GV201" s="13"/>
      <c r="GW201" s="13"/>
      <c r="GX201" s="13"/>
      <c r="GY201" s="13"/>
      <c r="GZ201" s="13"/>
      <c r="HA201" s="13"/>
      <c r="HB201" s="13"/>
      <c r="HC201" s="13"/>
      <c r="HD201" s="13"/>
      <c r="HE201" s="13"/>
      <c r="HF201" s="13"/>
      <c r="HG201" s="13"/>
      <c r="HH201" s="13"/>
      <c r="HI201" s="13"/>
      <c r="HJ201" s="13"/>
      <c r="HK201" s="13"/>
      <c r="HL201" s="13"/>
      <c r="HM201" s="13"/>
      <c r="HN201" s="13"/>
      <c r="HO201" s="13"/>
      <c r="HP201" s="13"/>
      <c r="HQ201" s="13"/>
      <c r="HR201" s="13"/>
      <c r="HS201" s="13"/>
      <c r="HT201" s="13"/>
      <c r="HU201" s="13"/>
      <c r="HV201" s="13"/>
      <c r="HW201" s="13"/>
      <c r="HX201" s="13"/>
      <c r="HY201" s="13"/>
      <c r="HZ201" s="13"/>
      <c r="IA201" s="13"/>
      <c r="IB201" s="13"/>
      <c r="IC201" s="13"/>
      <c r="ID201" s="13"/>
      <c r="IE201" s="13"/>
      <c r="IF201" s="13"/>
      <c r="IG201" s="13"/>
      <c r="IH201" s="13"/>
      <c r="II201" s="13"/>
      <c r="IJ201" s="13"/>
    </row>
    <row r="202" spans="1:244" s="14" customFormat="1" ht="45" hidden="1" customHeight="1" x14ac:dyDescent="0.3">
      <c r="A202" s="117" t="s">
        <v>307</v>
      </c>
      <c r="B202" s="150" t="s">
        <v>308</v>
      </c>
      <c r="C202" s="72">
        <f>SUM(C203)</f>
        <v>0</v>
      </c>
      <c r="D202" s="72">
        <f>SUM(D203)</f>
        <v>0</v>
      </c>
      <c r="E202" s="72">
        <f>SUM(E203)</f>
        <v>0</v>
      </c>
      <c r="F202" s="73" t="e">
        <f t="shared" si="115"/>
        <v>#DIV/0!</v>
      </c>
      <c r="G202" s="72">
        <f t="shared" si="116"/>
        <v>0</v>
      </c>
      <c r="H202" s="64"/>
      <c r="I202" s="64"/>
      <c r="J202" s="68"/>
      <c r="K202" s="74" t="e">
        <f t="shared" si="126"/>
        <v>#DIV/0!</v>
      </c>
      <c r="L202" s="64"/>
      <c r="M202" s="72">
        <f t="shared" si="117"/>
        <v>0</v>
      </c>
      <c r="N202" s="72">
        <f t="shared" si="118"/>
        <v>0</v>
      </c>
      <c r="O202" s="72">
        <f t="shared" si="119"/>
        <v>0</v>
      </c>
      <c r="P202" s="75" t="e">
        <f t="shared" si="120"/>
        <v>#DIV/0!</v>
      </c>
      <c r="Q202" s="72">
        <f t="shared" si="121"/>
        <v>0</v>
      </c>
      <c r="R202" s="15"/>
      <c r="S202" s="15"/>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13"/>
      <c r="DP202" s="13"/>
      <c r="DQ202" s="13"/>
      <c r="DR202" s="13"/>
      <c r="DS202" s="13"/>
      <c r="DT202" s="13"/>
      <c r="DU202" s="13"/>
      <c r="DV202" s="13"/>
      <c r="DW202" s="13"/>
      <c r="DX202" s="13"/>
      <c r="DY202" s="13"/>
      <c r="DZ202" s="13"/>
      <c r="EA202" s="13"/>
      <c r="EB202" s="13"/>
      <c r="EC202" s="13"/>
      <c r="ED202" s="13"/>
      <c r="EE202" s="13"/>
      <c r="EF202" s="13"/>
      <c r="EG202" s="13"/>
      <c r="EH202" s="13"/>
      <c r="EI202" s="13"/>
      <c r="EJ202" s="13"/>
      <c r="EK202" s="13"/>
      <c r="EL202" s="13"/>
      <c r="EM202" s="13"/>
      <c r="EN202" s="13"/>
      <c r="EO202" s="13"/>
      <c r="EP202" s="13"/>
      <c r="EQ202" s="13"/>
      <c r="ER202" s="13"/>
      <c r="ES202" s="13"/>
      <c r="ET202" s="13"/>
      <c r="EU202" s="13"/>
      <c r="EV202" s="13"/>
      <c r="EW202" s="13"/>
      <c r="EX202" s="13"/>
      <c r="EY202" s="13"/>
      <c r="EZ202" s="13"/>
      <c r="FA202" s="13"/>
      <c r="FB202" s="13"/>
      <c r="FC202" s="13"/>
      <c r="FD202" s="13"/>
      <c r="FE202" s="13"/>
      <c r="FF202" s="13"/>
      <c r="FG202" s="13"/>
      <c r="FH202" s="13"/>
      <c r="FI202" s="13"/>
      <c r="FJ202" s="13"/>
      <c r="FK202" s="13"/>
      <c r="FL202" s="13"/>
      <c r="FM202" s="13"/>
      <c r="FN202" s="13"/>
      <c r="FO202" s="13"/>
      <c r="FP202" s="13"/>
      <c r="FQ202" s="13"/>
      <c r="FR202" s="13"/>
      <c r="FS202" s="13"/>
      <c r="FT202" s="13"/>
      <c r="FU202" s="13"/>
      <c r="FV202" s="13"/>
      <c r="FW202" s="13"/>
      <c r="FX202" s="13"/>
      <c r="FY202" s="13"/>
      <c r="FZ202" s="13"/>
      <c r="GA202" s="13"/>
      <c r="GB202" s="13"/>
      <c r="GC202" s="13"/>
      <c r="GD202" s="13"/>
      <c r="GE202" s="13"/>
      <c r="GF202" s="13"/>
      <c r="GG202" s="13"/>
      <c r="GH202" s="13"/>
      <c r="GI202" s="13"/>
      <c r="GJ202" s="13"/>
      <c r="GK202" s="13"/>
      <c r="GL202" s="13"/>
      <c r="GM202" s="13"/>
      <c r="GN202" s="13"/>
      <c r="GO202" s="13"/>
      <c r="GP202" s="13"/>
      <c r="GQ202" s="13"/>
      <c r="GR202" s="13"/>
      <c r="GS202" s="13"/>
      <c r="GT202" s="13"/>
      <c r="GU202" s="13"/>
      <c r="GV202" s="13"/>
      <c r="GW202" s="13"/>
      <c r="GX202" s="13"/>
      <c r="GY202" s="13"/>
      <c r="GZ202" s="13"/>
      <c r="HA202" s="13"/>
      <c r="HB202" s="13"/>
      <c r="HC202" s="13"/>
      <c r="HD202" s="13"/>
      <c r="HE202" s="13"/>
      <c r="HF202" s="13"/>
      <c r="HG202" s="13"/>
      <c r="HH202" s="13"/>
      <c r="HI202" s="13"/>
      <c r="HJ202" s="13"/>
      <c r="HK202" s="13"/>
      <c r="HL202" s="13"/>
      <c r="HM202" s="13"/>
      <c r="HN202" s="13"/>
      <c r="HO202" s="13"/>
      <c r="HP202" s="13"/>
      <c r="HQ202" s="13"/>
      <c r="HR202" s="13"/>
      <c r="HS202" s="13"/>
      <c r="HT202" s="13"/>
      <c r="HU202" s="13"/>
      <c r="HV202" s="13"/>
      <c r="HW202" s="13"/>
      <c r="HX202" s="13"/>
      <c r="HY202" s="13"/>
      <c r="HZ202" s="13"/>
      <c r="IA202" s="13"/>
      <c r="IB202" s="13"/>
      <c r="IC202" s="13"/>
      <c r="ID202" s="13"/>
      <c r="IE202" s="13"/>
      <c r="IF202" s="13"/>
      <c r="IG202" s="13"/>
      <c r="IH202" s="13"/>
      <c r="II202" s="13"/>
      <c r="IJ202" s="13"/>
    </row>
    <row r="203" spans="1:244" s="14" customFormat="1" ht="60.75" hidden="1" customHeight="1" x14ac:dyDescent="0.3">
      <c r="A203" s="56" t="s">
        <v>309</v>
      </c>
      <c r="B203" s="145" t="s">
        <v>310</v>
      </c>
      <c r="C203" s="68"/>
      <c r="D203" s="68"/>
      <c r="E203" s="68"/>
      <c r="F203" s="69" t="e">
        <f t="shared" si="115"/>
        <v>#DIV/0!</v>
      </c>
      <c r="G203" s="68">
        <f t="shared" si="116"/>
        <v>0</v>
      </c>
      <c r="H203" s="64"/>
      <c r="I203" s="64"/>
      <c r="J203" s="68"/>
      <c r="K203" s="74" t="e">
        <f t="shared" si="126"/>
        <v>#DIV/0!</v>
      </c>
      <c r="L203" s="64"/>
      <c r="M203" s="68">
        <f t="shared" si="117"/>
        <v>0</v>
      </c>
      <c r="N203" s="68">
        <f t="shared" si="118"/>
        <v>0</v>
      </c>
      <c r="O203" s="68">
        <f t="shared" si="119"/>
        <v>0</v>
      </c>
      <c r="P203" s="71" t="e">
        <f t="shared" si="120"/>
        <v>#DIV/0!</v>
      </c>
      <c r="Q203" s="68">
        <f t="shared" si="121"/>
        <v>0</v>
      </c>
      <c r="R203" s="15"/>
      <c r="S203" s="15"/>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c r="FN203" s="13"/>
      <c r="FO203" s="13"/>
      <c r="FP203" s="13"/>
      <c r="FQ203" s="13"/>
      <c r="FR203" s="13"/>
      <c r="FS203" s="13"/>
      <c r="FT203" s="13"/>
      <c r="FU203" s="13"/>
      <c r="FV203" s="13"/>
      <c r="FW203" s="13"/>
      <c r="FX203" s="13"/>
      <c r="FY203" s="13"/>
      <c r="FZ203" s="13"/>
      <c r="GA203" s="13"/>
      <c r="GB203" s="13"/>
      <c r="GC203" s="13"/>
      <c r="GD203" s="13"/>
      <c r="GE203" s="13"/>
      <c r="GF203" s="13"/>
      <c r="GG203" s="13"/>
      <c r="GH203" s="13"/>
      <c r="GI203" s="13"/>
      <c r="GJ203" s="13"/>
      <c r="GK203" s="13"/>
      <c r="GL203" s="13"/>
      <c r="GM203" s="13"/>
      <c r="GN203" s="13"/>
      <c r="GO203" s="13"/>
      <c r="GP203" s="13"/>
      <c r="GQ203" s="13"/>
      <c r="GR203" s="13"/>
      <c r="GS203" s="13"/>
      <c r="GT203" s="13"/>
      <c r="GU203" s="13"/>
      <c r="GV203" s="13"/>
      <c r="GW203" s="13"/>
      <c r="GX203" s="13"/>
      <c r="GY203" s="13"/>
      <c r="GZ203" s="13"/>
      <c r="HA203" s="13"/>
      <c r="HB203" s="13"/>
      <c r="HC203" s="13"/>
      <c r="HD203" s="13"/>
      <c r="HE203" s="13"/>
      <c r="HF203" s="13"/>
      <c r="HG203" s="13"/>
      <c r="HH203" s="13"/>
      <c r="HI203" s="13"/>
      <c r="HJ203" s="13"/>
      <c r="HK203" s="13"/>
      <c r="HL203" s="13"/>
      <c r="HM203" s="13"/>
      <c r="HN203" s="13"/>
      <c r="HO203" s="13"/>
      <c r="HP203" s="13"/>
      <c r="HQ203" s="13"/>
      <c r="HR203" s="13"/>
      <c r="HS203" s="13"/>
      <c r="HT203" s="13"/>
      <c r="HU203" s="13"/>
      <c r="HV203" s="13"/>
      <c r="HW203" s="13"/>
      <c r="HX203" s="13"/>
      <c r="HY203" s="13"/>
      <c r="HZ203" s="13"/>
      <c r="IA203" s="13"/>
      <c r="IB203" s="13"/>
      <c r="IC203" s="13"/>
      <c r="ID203" s="13"/>
      <c r="IE203" s="13"/>
      <c r="IF203" s="13"/>
      <c r="IG203" s="13"/>
      <c r="IH203" s="13"/>
      <c r="II203" s="13"/>
      <c r="IJ203" s="13"/>
    </row>
    <row r="204" spans="1:244" s="14" customFormat="1" ht="21.75" hidden="1" customHeight="1" x14ac:dyDescent="0.3">
      <c r="A204" s="56"/>
      <c r="B204" s="80"/>
      <c r="C204" s="68"/>
      <c r="D204" s="68"/>
      <c r="E204" s="68"/>
      <c r="F204" s="65" t="e">
        <f t="shared" si="115"/>
        <v>#DIV/0!</v>
      </c>
      <c r="G204" s="64">
        <f t="shared" si="116"/>
        <v>0</v>
      </c>
      <c r="H204" s="64"/>
      <c r="I204" s="64"/>
      <c r="J204" s="68"/>
      <c r="K204" s="74" t="e">
        <f t="shared" si="126"/>
        <v>#DIV/0!</v>
      </c>
      <c r="L204" s="64">
        <f t="shared" si="127"/>
        <v>0</v>
      </c>
      <c r="M204" s="64">
        <f t="shared" si="117"/>
        <v>0</v>
      </c>
      <c r="N204" s="64">
        <f t="shared" si="118"/>
        <v>0</v>
      </c>
      <c r="O204" s="64">
        <f t="shared" si="119"/>
        <v>0</v>
      </c>
      <c r="P204" s="67" t="e">
        <f t="shared" si="120"/>
        <v>#DIV/0!</v>
      </c>
      <c r="Q204" s="64">
        <f t="shared" si="121"/>
        <v>0</v>
      </c>
      <c r="R204" s="15"/>
      <c r="S204" s="15"/>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row>
    <row r="205" spans="1:244" s="18" customFormat="1" ht="47.25" customHeight="1" x14ac:dyDescent="0.3">
      <c r="A205" s="117" t="s">
        <v>145</v>
      </c>
      <c r="B205" s="153" t="s">
        <v>146</v>
      </c>
      <c r="C205" s="72">
        <f>SUM(C207:C209)</f>
        <v>379781</v>
      </c>
      <c r="D205" s="72">
        <f>SUM(D207:D209)</f>
        <v>124100</v>
      </c>
      <c r="E205" s="72">
        <f>SUM(E207:E209)</f>
        <v>25451.3</v>
      </c>
      <c r="F205" s="73">
        <f t="shared" si="115"/>
        <v>20.50870265914585</v>
      </c>
      <c r="G205" s="72">
        <f t="shared" si="116"/>
        <v>-98648.7</v>
      </c>
      <c r="H205" s="72">
        <f>SUM(H206:H208)+H209</f>
        <v>1728004</v>
      </c>
      <c r="I205" s="72">
        <f t="shared" ref="I205:J205" si="133">SUM(I206:I208)+I209</f>
        <v>1624004</v>
      </c>
      <c r="J205" s="72">
        <f t="shared" si="133"/>
        <v>1109514.04</v>
      </c>
      <c r="K205" s="74">
        <f t="shared" si="126"/>
        <v>68.319661774232088</v>
      </c>
      <c r="L205" s="72">
        <f t="shared" si="127"/>
        <v>-514489.95999999996</v>
      </c>
      <c r="M205" s="72">
        <f t="shared" si="117"/>
        <v>2107785</v>
      </c>
      <c r="N205" s="72">
        <f t="shared" si="118"/>
        <v>1748104</v>
      </c>
      <c r="O205" s="72">
        <f t="shared" si="119"/>
        <v>1134965.3400000001</v>
      </c>
      <c r="P205" s="75">
        <f t="shared" si="120"/>
        <v>64.925504432230582</v>
      </c>
      <c r="Q205" s="72">
        <f t="shared" si="121"/>
        <v>-613138.65999999992</v>
      </c>
      <c r="R205" s="44"/>
      <c r="S205" s="44"/>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c r="HB205" s="17"/>
      <c r="HC205" s="17"/>
      <c r="HD205" s="17"/>
      <c r="HE205" s="17"/>
      <c r="HF205" s="17"/>
      <c r="HG205" s="17"/>
      <c r="HH205" s="17"/>
      <c r="HI205" s="17"/>
      <c r="HJ205" s="17"/>
      <c r="HK205" s="17"/>
      <c r="HL205" s="17"/>
      <c r="HM205" s="17"/>
      <c r="HN205" s="17"/>
      <c r="HO205" s="17"/>
      <c r="HP205" s="17"/>
      <c r="HQ205" s="17"/>
      <c r="HR205" s="17"/>
      <c r="HS205" s="17"/>
      <c r="HT205" s="17"/>
      <c r="HU205" s="17"/>
      <c r="HV205" s="17"/>
      <c r="HW205" s="17"/>
      <c r="HX205" s="17"/>
      <c r="HY205" s="17"/>
      <c r="HZ205" s="17"/>
      <c r="IA205" s="17"/>
      <c r="IB205" s="17"/>
      <c r="IC205" s="17"/>
      <c r="ID205" s="17"/>
      <c r="IE205" s="17"/>
      <c r="IF205" s="17"/>
      <c r="IG205" s="17"/>
      <c r="IH205" s="17"/>
      <c r="II205" s="17"/>
      <c r="IJ205" s="17"/>
    </row>
    <row r="206" spans="1:244" s="5" customFormat="1" ht="45" customHeight="1" x14ac:dyDescent="0.3">
      <c r="A206" s="56" t="s">
        <v>158</v>
      </c>
      <c r="B206" s="123" t="s">
        <v>159</v>
      </c>
      <c r="C206" s="64"/>
      <c r="D206" s="64"/>
      <c r="E206" s="64"/>
      <c r="F206" s="73"/>
      <c r="G206" s="64"/>
      <c r="H206" s="68">
        <v>130000</v>
      </c>
      <c r="I206" s="68">
        <v>26000</v>
      </c>
      <c r="J206" s="68">
        <v>0</v>
      </c>
      <c r="K206" s="70">
        <f t="shared" si="126"/>
        <v>0</v>
      </c>
      <c r="L206" s="68">
        <f t="shared" si="127"/>
        <v>-26000</v>
      </c>
      <c r="M206" s="68">
        <f t="shared" si="117"/>
        <v>130000</v>
      </c>
      <c r="N206" s="68">
        <f t="shared" si="118"/>
        <v>26000</v>
      </c>
      <c r="O206" s="68">
        <f t="shared" si="119"/>
        <v>0</v>
      </c>
      <c r="P206" s="71">
        <f t="shared" si="120"/>
        <v>0</v>
      </c>
      <c r="Q206" s="68">
        <f t="shared" si="121"/>
        <v>-26000</v>
      </c>
      <c r="R206" s="43"/>
      <c r="S206" s="43"/>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row>
    <row r="207" spans="1:244" s="5" customFormat="1" ht="42.75" customHeight="1" x14ac:dyDescent="0.3">
      <c r="A207" s="56" t="s">
        <v>160</v>
      </c>
      <c r="B207" s="123" t="s">
        <v>249</v>
      </c>
      <c r="C207" s="68"/>
      <c r="D207" s="68"/>
      <c r="E207" s="68"/>
      <c r="F207" s="73"/>
      <c r="G207" s="64"/>
      <c r="H207" s="68">
        <v>1598004</v>
      </c>
      <c r="I207" s="68">
        <v>1598004</v>
      </c>
      <c r="J207" s="68">
        <v>1109514.04</v>
      </c>
      <c r="K207" s="70">
        <f t="shared" si="126"/>
        <v>69.431242975612079</v>
      </c>
      <c r="L207" s="68">
        <f t="shared" si="127"/>
        <v>-488489.95999999996</v>
      </c>
      <c r="M207" s="68">
        <f t="shared" si="117"/>
        <v>1598004</v>
      </c>
      <c r="N207" s="68">
        <f t="shared" si="118"/>
        <v>1598004</v>
      </c>
      <c r="O207" s="68">
        <f t="shared" si="119"/>
        <v>1109514.04</v>
      </c>
      <c r="P207" s="71">
        <f t="shared" si="120"/>
        <v>69.431242975612079</v>
      </c>
      <c r="Q207" s="68">
        <f t="shared" si="121"/>
        <v>-488489.95999999996</v>
      </c>
      <c r="R207" s="43"/>
      <c r="S207" s="43"/>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row>
    <row r="208" spans="1:244" s="18" customFormat="1" ht="45.75" customHeight="1" x14ac:dyDescent="0.3">
      <c r="A208" s="56" t="s">
        <v>147</v>
      </c>
      <c r="B208" s="123" t="s">
        <v>148</v>
      </c>
      <c r="C208" s="68">
        <v>100000</v>
      </c>
      <c r="D208" s="68">
        <v>50000</v>
      </c>
      <c r="E208" s="68">
        <v>25000</v>
      </c>
      <c r="F208" s="69">
        <f t="shared" si="115"/>
        <v>50</v>
      </c>
      <c r="G208" s="68">
        <f t="shared" si="116"/>
        <v>-25000</v>
      </c>
      <c r="H208" s="68"/>
      <c r="I208" s="68"/>
      <c r="J208" s="131"/>
      <c r="K208" s="70"/>
      <c r="L208" s="68"/>
      <c r="M208" s="68">
        <f t="shared" si="117"/>
        <v>100000</v>
      </c>
      <c r="N208" s="68">
        <f t="shared" si="118"/>
        <v>50000</v>
      </c>
      <c r="O208" s="68">
        <f t="shared" si="119"/>
        <v>25000</v>
      </c>
      <c r="P208" s="71">
        <f t="shared" si="120"/>
        <v>50</v>
      </c>
      <c r="Q208" s="68">
        <f t="shared" si="121"/>
        <v>-25000</v>
      </c>
      <c r="R208" s="44"/>
      <c r="S208" s="44"/>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c r="HB208" s="17"/>
      <c r="HC208" s="17"/>
      <c r="HD208" s="17"/>
      <c r="HE208" s="17"/>
      <c r="HF208" s="17"/>
      <c r="HG208" s="17"/>
      <c r="HH208" s="17"/>
      <c r="HI208" s="17"/>
      <c r="HJ208" s="17"/>
      <c r="HK208" s="17"/>
      <c r="HL208" s="17"/>
      <c r="HM208" s="17"/>
      <c r="HN208" s="17"/>
      <c r="HO208" s="17"/>
      <c r="HP208" s="17"/>
      <c r="HQ208" s="17"/>
      <c r="HR208" s="17"/>
      <c r="HS208" s="17"/>
      <c r="HT208" s="17"/>
      <c r="HU208" s="17"/>
      <c r="HV208" s="17"/>
      <c r="HW208" s="17"/>
      <c r="HX208" s="17"/>
      <c r="HY208" s="17"/>
      <c r="HZ208" s="17"/>
      <c r="IA208" s="17"/>
      <c r="IB208" s="17"/>
      <c r="IC208" s="17"/>
      <c r="ID208" s="17"/>
      <c r="IE208" s="17"/>
      <c r="IF208" s="17"/>
      <c r="IG208" s="17"/>
      <c r="IH208" s="17"/>
      <c r="II208" s="17"/>
      <c r="IJ208" s="17"/>
    </row>
    <row r="209" spans="1:244" s="18" customFormat="1" ht="32.25" customHeight="1" x14ac:dyDescent="0.3">
      <c r="A209" s="117" t="s">
        <v>149</v>
      </c>
      <c r="B209" s="153" t="s">
        <v>151</v>
      </c>
      <c r="C209" s="72">
        <f>SUM(C210)</f>
        <v>279781</v>
      </c>
      <c r="D209" s="72">
        <f>SUM(D210)</f>
        <v>74100</v>
      </c>
      <c r="E209" s="72">
        <f>SUM(E210)</f>
        <v>451.3</v>
      </c>
      <c r="F209" s="73">
        <f t="shared" si="115"/>
        <v>0.60904183535762479</v>
      </c>
      <c r="G209" s="72">
        <f t="shared" si="116"/>
        <v>-73648.7</v>
      </c>
      <c r="H209" s="72"/>
      <c r="I209" s="72"/>
      <c r="J209" s="72"/>
      <c r="K209" s="74"/>
      <c r="L209" s="72"/>
      <c r="M209" s="72">
        <f t="shared" si="117"/>
        <v>279781</v>
      </c>
      <c r="N209" s="72">
        <f t="shared" si="118"/>
        <v>74100</v>
      </c>
      <c r="O209" s="72">
        <f t="shared" si="119"/>
        <v>451.3</v>
      </c>
      <c r="P209" s="75">
        <f t="shared" si="120"/>
        <v>0.60904183535762479</v>
      </c>
      <c r="Q209" s="72">
        <f t="shared" si="121"/>
        <v>-73648.7</v>
      </c>
      <c r="R209" s="44"/>
      <c r="S209" s="44"/>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c r="HB209" s="17"/>
      <c r="HC209" s="17"/>
      <c r="HD209" s="17"/>
      <c r="HE209" s="17"/>
      <c r="HF209" s="17"/>
      <c r="HG209" s="17"/>
      <c r="HH209" s="17"/>
      <c r="HI209" s="17"/>
      <c r="HJ209" s="17"/>
      <c r="HK209" s="17"/>
      <c r="HL209" s="17"/>
      <c r="HM209" s="17"/>
      <c r="HN209" s="17"/>
      <c r="HO209" s="17"/>
      <c r="HP209" s="17"/>
      <c r="HQ209" s="17"/>
      <c r="HR209" s="17"/>
      <c r="HS209" s="17"/>
      <c r="HT209" s="17"/>
      <c r="HU209" s="17"/>
      <c r="HV209" s="17"/>
      <c r="HW209" s="17"/>
      <c r="HX209" s="17"/>
      <c r="HY209" s="17"/>
      <c r="HZ209" s="17"/>
      <c r="IA209" s="17"/>
      <c r="IB209" s="17"/>
      <c r="IC209" s="17"/>
      <c r="ID209" s="17"/>
      <c r="IE209" s="17"/>
      <c r="IF209" s="17"/>
      <c r="IG209" s="17"/>
      <c r="IH209" s="17"/>
      <c r="II209" s="17"/>
      <c r="IJ209" s="17"/>
    </row>
    <row r="210" spans="1:244" s="18" customFormat="1" ht="26.25" customHeight="1" x14ac:dyDescent="0.3">
      <c r="A210" s="56" t="s">
        <v>150</v>
      </c>
      <c r="B210" s="123" t="s">
        <v>152</v>
      </c>
      <c r="C210" s="68">
        <v>279781</v>
      </c>
      <c r="D210" s="68">
        <v>74100</v>
      </c>
      <c r="E210" s="68">
        <v>451.3</v>
      </c>
      <c r="F210" s="69">
        <f t="shared" si="115"/>
        <v>0.60904183535762479</v>
      </c>
      <c r="G210" s="68">
        <f t="shared" si="116"/>
        <v>-73648.7</v>
      </c>
      <c r="H210" s="68"/>
      <c r="I210" s="68"/>
      <c r="J210" s="131"/>
      <c r="K210" s="74"/>
      <c r="L210" s="72"/>
      <c r="M210" s="68">
        <f t="shared" si="117"/>
        <v>279781</v>
      </c>
      <c r="N210" s="68">
        <f t="shared" si="118"/>
        <v>74100</v>
      </c>
      <c r="O210" s="68">
        <f t="shared" si="119"/>
        <v>451.3</v>
      </c>
      <c r="P210" s="71">
        <f t="shared" si="120"/>
        <v>0.60904183535762479</v>
      </c>
      <c r="Q210" s="68">
        <f t="shared" si="121"/>
        <v>-73648.7</v>
      </c>
      <c r="R210" s="44"/>
      <c r="S210" s="44"/>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c r="EB210" s="17"/>
      <c r="EC210" s="17"/>
      <c r="ED210" s="17"/>
      <c r="EE210" s="17"/>
      <c r="EF210" s="17"/>
      <c r="EG210" s="17"/>
      <c r="EH210" s="17"/>
      <c r="EI210" s="17"/>
      <c r="EJ210" s="17"/>
      <c r="EK210" s="17"/>
      <c r="EL210" s="17"/>
      <c r="EM210" s="17"/>
      <c r="EN210" s="17"/>
      <c r="EO210" s="17"/>
      <c r="EP210" s="17"/>
      <c r="EQ210" s="17"/>
      <c r="ER210" s="17"/>
      <c r="ES210" s="17"/>
      <c r="ET210" s="17"/>
      <c r="EU210" s="17"/>
      <c r="EV210" s="17"/>
      <c r="EW210" s="17"/>
      <c r="EX210" s="17"/>
      <c r="EY210" s="17"/>
      <c r="EZ210" s="17"/>
      <c r="FA210" s="17"/>
      <c r="FB210" s="17"/>
      <c r="FC210" s="17"/>
      <c r="FD210" s="17"/>
      <c r="FE210" s="17"/>
      <c r="FF210" s="17"/>
      <c r="FG210" s="17"/>
      <c r="FH210" s="17"/>
      <c r="FI210" s="17"/>
      <c r="FJ210" s="17"/>
      <c r="FK210" s="17"/>
      <c r="FL210" s="17"/>
      <c r="FM210" s="17"/>
      <c r="FN210" s="17"/>
      <c r="FO210" s="17"/>
      <c r="FP210" s="17"/>
      <c r="FQ210" s="17"/>
      <c r="FR210" s="17"/>
      <c r="FS210" s="17"/>
      <c r="FT210" s="17"/>
      <c r="FU210" s="17"/>
      <c r="FV210" s="17"/>
      <c r="FW210" s="17"/>
      <c r="FX210" s="17"/>
      <c r="FY210" s="17"/>
      <c r="FZ210" s="17"/>
      <c r="GA210" s="17"/>
      <c r="GB210" s="17"/>
      <c r="GC210" s="17"/>
      <c r="GD210" s="17"/>
      <c r="GE210" s="17"/>
      <c r="GF210" s="17"/>
      <c r="GG210" s="17"/>
      <c r="GH210" s="17"/>
      <c r="GI210" s="17"/>
      <c r="GJ210" s="17"/>
      <c r="GK210" s="17"/>
      <c r="GL210" s="17"/>
      <c r="GM210" s="17"/>
      <c r="GN210" s="17"/>
      <c r="GO210" s="17"/>
      <c r="GP210" s="17"/>
      <c r="GQ210" s="17"/>
      <c r="GR210" s="17"/>
      <c r="GS210" s="17"/>
      <c r="GT210" s="17"/>
      <c r="GU210" s="17"/>
      <c r="GV210" s="17"/>
      <c r="GW210" s="17"/>
      <c r="GX210" s="17"/>
      <c r="GY210" s="17"/>
      <c r="GZ210" s="17"/>
      <c r="HA210" s="17"/>
      <c r="HB210" s="17"/>
      <c r="HC210" s="17"/>
      <c r="HD210" s="17"/>
      <c r="HE210" s="17"/>
      <c r="HF210" s="17"/>
      <c r="HG210" s="17"/>
      <c r="HH210" s="17"/>
      <c r="HI210" s="17"/>
      <c r="HJ210" s="17"/>
      <c r="HK210" s="17"/>
      <c r="HL210" s="17"/>
      <c r="HM210" s="17"/>
      <c r="HN210" s="17"/>
      <c r="HO210" s="17"/>
      <c r="HP210" s="17"/>
      <c r="HQ210" s="17"/>
      <c r="HR210" s="17"/>
      <c r="HS210" s="17"/>
      <c r="HT210" s="17"/>
      <c r="HU210" s="17"/>
      <c r="HV210" s="17"/>
      <c r="HW210" s="17"/>
      <c r="HX210" s="17"/>
      <c r="HY210" s="17"/>
      <c r="HZ210" s="17"/>
      <c r="IA210" s="17"/>
      <c r="IB210" s="17"/>
      <c r="IC210" s="17"/>
      <c r="ID210" s="17"/>
      <c r="IE210" s="17"/>
      <c r="IF210" s="17"/>
      <c r="IG210" s="17"/>
      <c r="IH210" s="17"/>
      <c r="II210" s="17"/>
      <c r="IJ210" s="17"/>
    </row>
    <row r="211" spans="1:244" s="18" customFormat="1" ht="30.75" customHeight="1" x14ac:dyDescent="0.3">
      <c r="A211" s="143" t="s">
        <v>69</v>
      </c>
      <c r="B211" s="149" t="s">
        <v>201</v>
      </c>
      <c r="C211" s="64">
        <f>SUM(C212+C214+C219)</f>
        <v>4059674</v>
      </c>
      <c r="D211" s="64">
        <f t="shared" ref="D211:E211" si="134">SUM(D212+D214+D219)</f>
        <v>2007000</v>
      </c>
      <c r="E211" s="64">
        <f t="shared" si="134"/>
        <v>392400</v>
      </c>
      <c r="F211" s="65">
        <f t="shared" si="115"/>
        <v>19.551569506726459</v>
      </c>
      <c r="G211" s="64">
        <f t="shared" si="116"/>
        <v>-1614600</v>
      </c>
      <c r="H211" s="64">
        <f>SUM(H217+H214+H212)</f>
        <v>303800</v>
      </c>
      <c r="I211" s="64">
        <f t="shared" ref="I211:J211" si="135">SUM(I217+I214+I212)</f>
        <v>62000</v>
      </c>
      <c r="J211" s="64">
        <f t="shared" si="135"/>
        <v>0</v>
      </c>
      <c r="K211" s="74">
        <f t="shared" si="126"/>
        <v>0</v>
      </c>
      <c r="L211" s="64">
        <f t="shared" si="127"/>
        <v>-62000</v>
      </c>
      <c r="M211" s="64">
        <f t="shared" si="117"/>
        <v>4363474</v>
      </c>
      <c r="N211" s="64">
        <f t="shared" si="118"/>
        <v>2069000</v>
      </c>
      <c r="O211" s="64">
        <f t="shared" si="119"/>
        <v>392400</v>
      </c>
      <c r="P211" s="67">
        <f t="shared" si="120"/>
        <v>18.965683905268246</v>
      </c>
      <c r="Q211" s="64">
        <f t="shared" si="121"/>
        <v>-1676600</v>
      </c>
      <c r="R211" s="44"/>
      <c r="S211" s="44"/>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7"/>
      <c r="ER211" s="17"/>
      <c r="ES211" s="17"/>
      <c r="ET211" s="17"/>
      <c r="EU211" s="17"/>
      <c r="EV211" s="17"/>
      <c r="EW211" s="17"/>
      <c r="EX211" s="17"/>
      <c r="EY211" s="17"/>
      <c r="EZ211" s="17"/>
      <c r="FA211" s="17"/>
      <c r="FB211" s="17"/>
      <c r="FC211" s="17"/>
      <c r="FD211" s="17"/>
      <c r="FE211" s="17"/>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c r="HB211" s="17"/>
      <c r="HC211" s="17"/>
      <c r="HD211" s="17"/>
      <c r="HE211" s="17"/>
      <c r="HF211" s="17"/>
      <c r="HG211" s="17"/>
      <c r="HH211" s="17"/>
      <c r="HI211" s="17"/>
      <c r="HJ211" s="17"/>
      <c r="HK211" s="17"/>
      <c r="HL211" s="17"/>
      <c r="HM211" s="17"/>
      <c r="HN211" s="17"/>
      <c r="HO211" s="17"/>
      <c r="HP211" s="17"/>
      <c r="HQ211" s="17"/>
      <c r="HR211" s="17"/>
      <c r="HS211" s="17"/>
      <c r="HT211" s="17"/>
      <c r="HU211" s="17"/>
      <c r="HV211" s="17"/>
      <c r="HW211" s="17"/>
      <c r="HX211" s="17"/>
      <c r="HY211" s="17"/>
      <c r="HZ211" s="17"/>
      <c r="IA211" s="17"/>
      <c r="IB211" s="17"/>
      <c r="IC211" s="17"/>
      <c r="ID211" s="17"/>
      <c r="IE211" s="17"/>
      <c r="IF211" s="17"/>
      <c r="IG211" s="17"/>
      <c r="IH211" s="17"/>
      <c r="II211" s="17"/>
      <c r="IJ211" s="17"/>
    </row>
    <row r="212" spans="1:244" s="18" customFormat="1" ht="75.75" customHeight="1" x14ac:dyDescent="0.3">
      <c r="A212" s="137" t="s">
        <v>153</v>
      </c>
      <c r="B212" s="122" t="s">
        <v>259</v>
      </c>
      <c r="C212" s="72">
        <f>SUM(C213)</f>
        <v>1985000</v>
      </c>
      <c r="D212" s="72">
        <f>SUM(D213)</f>
        <v>1240000</v>
      </c>
      <c r="E212" s="72">
        <f>SUM(E213)</f>
        <v>175000</v>
      </c>
      <c r="F212" s="73">
        <f t="shared" ref="F212:F250" si="136">SUM(E212/D212*100)</f>
        <v>14.112903225806454</v>
      </c>
      <c r="G212" s="72">
        <f t="shared" ref="G212:G256" si="137">SUM(E212-D212)</f>
        <v>-1065000</v>
      </c>
      <c r="H212" s="72"/>
      <c r="I212" s="72"/>
      <c r="J212" s="72"/>
      <c r="K212" s="74"/>
      <c r="L212" s="72"/>
      <c r="M212" s="72">
        <f t="shared" ref="M212:M268" si="138">SUM(C212+H212)</f>
        <v>1985000</v>
      </c>
      <c r="N212" s="72">
        <f t="shared" ref="N212:N257" si="139">SUM(D212+I212)</f>
        <v>1240000</v>
      </c>
      <c r="O212" s="72">
        <f t="shared" ref="O212:O268" si="140">SUM(E212+J212)</f>
        <v>175000</v>
      </c>
      <c r="P212" s="75">
        <f t="shared" ref="P212:P257" si="141">SUM(O212/N212*100)</f>
        <v>14.112903225806454</v>
      </c>
      <c r="Q212" s="72">
        <f t="shared" ref="Q212:Q257" si="142">SUM(O212-N212)</f>
        <v>-1065000</v>
      </c>
      <c r="R212" s="44"/>
      <c r="S212" s="44"/>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7"/>
      <c r="ER212" s="17"/>
      <c r="ES212" s="17"/>
      <c r="ET212" s="17"/>
      <c r="EU212" s="17"/>
      <c r="EV212" s="17"/>
      <c r="EW212" s="17"/>
      <c r="EX212" s="17"/>
      <c r="EY212" s="17"/>
      <c r="EZ212" s="17"/>
      <c r="FA212" s="17"/>
      <c r="FB212" s="17"/>
      <c r="FC212" s="17"/>
      <c r="FD212" s="17"/>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c r="HB212" s="17"/>
      <c r="HC212" s="17"/>
      <c r="HD212" s="17"/>
      <c r="HE212" s="17"/>
      <c r="HF212" s="17"/>
      <c r="HG212" s="17"/>
      <c r="HH212" s="17"/>
      <c r="HI212" s="17"/>
      <c r="HJ212" s="17"/>
      <c r="HK212" s="17"/>
      <c r="HL212" s="17"/>
      <c r="HM212" s="17"/>
      <c r="HN212" s="17"/>
      <c r="HO212" s="17"/>
      <c r="HP212" s="17"/>
      <c r="HQ212" s="17"/>
      <c r="HR212" s="17"/>
      <c r="HS212" s="17"/>
      <c r="HT212" s="17"/>
      <c r="HU212" s="17"/>
      <c r="HV212" s="17"/>
      <c r="HW212" s="17"/>
      <c r="HX212" s="17"/>
      <c r="HY212" s="17"/>
      <c r="HZ212" s="17"/>
      <c r="IA212" s="17"/>
      <c r="IB212" s="17"/>
      <c r="IC212" s="17"/>
      <c r="ID212" s="17"/>
      <c r="IE212" s="17"/>
      <c r="IF212" s="17"/>
      <c r="IG212" s="17"/>
      <c r="IH212" s="17"/>
      <c r="II212" s="17"/>
      <c r="IJ212" s="17"/>
    </row>
    <row r="213" spans="1:244" s="18" customFormat="1" ht="48" customHeight="1" x14ac:dyDescent="0.3">
      <c r="A213" s="144" t="s">
        <v>154</v>
      </c>
      <c r="B213" s="62" t="s">
        <v>260</v>
      </c>
      <c r="C213" s="68">
        <v>1985000</v>
      </c>
      <c r="D213" s="68">
        <v>1240000</v>
      </c>
      <c r="E213" s="68">
        <v>175000</v>
      </c>
      <c r="F213" s="69">
        <f t="shared" si="136"/>
        <v>14.112903225806454</v>
      </c>
      <c r="G213" s="68">
        <f t="shared" si="137"/>
        <v>-1065000</v>
      </c>
      <c r="H213" s="68"/>
      <c r="I213" s="68"/>
      <c r="J213" s="68"/>
      <c r="K213" s="70"/>
      <c r="L213" s="68"/>
      <c r="M213" s="68">
        <f t="shared" si="138"/>
        <v>1985000</v>
      </c>
      <c r="N213" s="68">
        <f t="shared" si="139"/>
        <v>1240000</v>
      </c>
      <c r="O213" s="68">
        <f t="shared" si="140"/>
        <v>175000</v>
      </c>
      <c r="P213" s="71">
        <f t="shared" si="141"/>
        <v>14.112903225806454</v>
      </c>
      <c r="Q213" s="68">
        <f t="shared" si="142"/>
        <v>-1065000</v>
      </c>
      <c r="R213" s="44"/>
      <c r="S213" s="44"/>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row>
    <row r="214" spans="1:244" s="18" customFormat="1" ht="30" customHeight="1" x14ac:dyDescent="0.3">
      <c r="A214" s="137" t="s">
        <v>311</v>
      </c>
      <c r="B214" s="122" t="s">
        <v>312</v>
      </c>
      <c r="C214" s="72">
        <f>SUM(C215:C216)</f>
        <v>1856000</v>
      </c>
      <c r="D214" s="72">
        <f t="shared" ref="D214:E214" si="143">SUM(D215:D216)</f>
        <v>767000</v>
      </c>
      <c r="E214" s="72">
        <f t="shared" si="143"/>
        <v>217400</v>
      </c>
      <c r="F214" s="73">
        <f t="shared" si="136"/>
        <v>28.344198174706648</v>
      </c>
      <c r="G214" s="72">
        <f t="shared" si="137"/>
        <v>-549600</v>
      </c>
      <c r="H214" s="72"/>
      <c r="I214" s="72"/>
      <c r="J214" s="72"/>
      <c r="K214" s="74"/>
      <c r="L214" s="72"/>
      <c r="M214" s="72">
        <f t="shared" si="138"/>
        <v>1856000</v>
      </c>
      <c r="N214" s="72">
        <f t="shared" si="139"/>
        <v>767000</v>
      </c>
      <c r="O214" s="72">
        <f t="shared" si="140"/>
        <v>217400</v>
      </c>
      <c r="P214" s="75">
        <f t="shared" si="141"/>
        <v>28.344198174706648</v>
      </c>
      <c r="Q214" s="72">
        <f t="shared" si="142"/>
        <v>-549600</v>
      </c>
      <c r="R214" s="44"/>
      <c r="S214" s="44"/>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7"/>
      <c r="ER214" s="17"/>
      <c r="ES214" s="17"/>
      <c r="ET214" s="17"/>
      <c r="EU214" s="17"/>
      <c r="EV214" s="17"/>
      <c r="EW214" s="17"/>
      <c r="EX214" s="17"/>
      <c r="EY214" s="17"/>
      <c r="EZ214" s="17"/>
      <c r="FA214" s="17"/>
      <c r="FB214" s="17"/>
      <c r="FC214" s="17"/>
      <c r="FD214" s="17"/>
      <c r="FE214" s="17"/>
      <c r="FF214" s="17"/>
      <c r="FG214" s="17"/>
      <c r="FH214" s="17"/>
      <c r="FI214" s="17"/>
      <c r="FJ214" s="17"/>
      <c r="FK214" s="17"/>
      <c r="FL214" s="17"/>
      <c r="FM214" s="17"/>
      <c r="FN214" s="17"/>
      <c r="FO214" s="17"/>
      <c r="FP214" s="17"/>
      <c r="FQ214" s="17"/>
      <c r="FR214" s="17"/>
      <c r="FS214" s="17"/>
      <c r="FT214" s="17"/>
      <c r="FU214" s="17"/>
      <c r="FV214" s="17"/>
      <c r="FW214" s="17"/>
      <c r="FX214" s="17"/>
      <c r="FY214" s="17"/>
      <c r="FZ214" s="17"/>
      <c r="GA214" s="17"/>
      <c r="GB214" s="17"/>
      <c r="GC214" s="17"/>
      <c r="GD214" s="17"/>
      <c r="GE214" s="17"/>
      <c r="GF214" s="17"/>
      <c r="GG214" s="17"/>
      <c r="GH214" s="17"/>
      <c r="GI214" s="17"/>
      <c r="GJ214" s="17"/>
      <c r="GK214" s="17"/>
      <c r="GL214" s="17"/>
      <c r="GM214" s="17"/>
      <c r="GN214" s="17"/>
      <c r="GO214" s="17"/>
      <c r="GP214" s="17"/>
      <c r="GQ214" s="17"/>
      <c r="GR214" s="17"/>
      <c r="GS214" s="17"/>
      <c r="GT214" s="17"/>
      <c r="GU214" s="17"/>
      <c r="GV214" s="17"/>
      <c r="GW214" s="17"/>
      <c r="GX214" s="17"/>
      <c r="GY214" s="17"/>
      <c r="GZ214" s="17"/>
      <c r="HA214" s="17"/>
      <c r="HB214" s="17"/>
      <c r="HC214" s="17"/>
      <c r="HD214" s="17"/>
      <c r="HE214" s="17"/>
      <c r="HF214" s="17"/>
      <c r="HG214" s="17"/>
      <c r="HH214" s="17"/>
      <c r="HI214" s="17"/>
      <c r="HJ214" s="17"/>
      <c r="HK214" s="17"/>
      <c r="HL214" s="17"/>
      <c r="HM214" s="17"/>
      <c r="HN214" s="17"/>
      <c r="HO214" s="17"/>
      <c r="HP214" s="17"/>
      <c r="HQ214" s="17"/>
      <c r="HR214" s="17"/>
      <c r="HS214" s="17"/>
      <c r="HT214" s="17"/>
      <c r="HU214" s="17"/>
      <c r="HV214" s="17"/>
      <c r="HW214" s="17"/>
      <c r="HX214" s="17"/>
      <c r="HY214" s="17"/>
      <c r="HZ214" s="17"/>
      <c r="IA214" s="17"/>
      <c r="IB214" s="17"/>
      <c r="IC214" s="17"/>
      <c r="ID214" s="17"/>
      <c r="IE214" s="17"/>
      <c r="IF214" s="17"/>
      <c r="IG214" s="17"/>
      <c r="IH214" s="17"/>
      <c r="II214" s="17"/>
      <c r="IJ214" s="17"/>
    </row>
    <row r="215" spans="1:244" s="18" customFormat="1" ht="31.5" customHeight="1" x14ac:dyDescent="0.3">
      <c r="A215" s="144" t="s">
        <v>313</v>
      </c>
      <c r="B215" s="62" t="s">
        <v>314</v>
      </c>
      <c r="C215" s="68">
        <v>856000</v>
      </c>
      <c r="D215" s="68">
        <v>487000</v>
      </c>
      <c r="E215" s="68">
        <v>9400</v>
      </c>
      <c r="F215" s="69">
        <f t="shared" si="136"/>
        <v>1.9301848049281316</v>
      </c>
      <c r="G215" s="68">
        <f t="shared" si="137"/>
        <v>-477600</v>
      </c>
      <c r="H215" s="68"/>
      <c r="I215" s="68"/>
      <c r="J215" s="68"/>
      <c r="K215" s="70"/>
      <c r="L215" s="68"/>
      <c r="M215" s="68">
        <f t="shared" si="138"/>
        <v>856000</v>
      </c>
      <c r="N215" s="68">
        <f t="shared" si="139"/>
        <v>487000</v>
      </c>
      <c r="O215" s="68">
        <f t="shared" si="140"/>
        <v>9400</v>
      </c>
      <c r="P215" s="71">
        <f t="shared" si="141"/>
        <v>1.9301848049281316</v>
      </c>
      <c r="Q215" s="68">
        <f t="shared" si="142"/>
        <v>-477600</v>
      </c>
      <c r="R215" s="44"/>
      <c r="S215" s="44"/>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c r="EB215" s="17"/>
      <c r="EC215" s="17"/>
      <c r="ED215" s="17"/>
      <c r="EE215" s="17"/>
      <c r="EF215" s="17"/>
      <c r="EG215" s="17"/>
      <c r="EH215" s="17"/>
      <c r="EI215" s="17"/>
      <c r="EJ215" s="17"/>
      <c r="EK215" s="17"/>
      <c r="EL215" s="17"/>
      <c r="EM215" s="17"/>
      <c r="EN215" s="17"/>
      <c r="EO215" s="17"/>
      <c r="EP215" s="17"/>
      <c r="EQ215" s="17"/>
      <c r="ER215" s="17"/>
      <c r="ES215" s="17"/>
      <c r="ET215" s="17"/>
      <c r="EU215" s="17"/>
      <c r="EV215" s="17"/>
      <c r="EW215" s="17"/>
      <c r="EX215" s="17"/>
      <c r="EY215" s="17"/>
      <c r="EZ215" s="17"/>
      <c r="FA215" s="17"/>
      <c r="FB215" s="17"/>
      <c r="FC215" s="17"/>
      <c r="FD215" s="17"/>
      <c r="FE215" s="17"/>
      <c r="FF215" s="17"/>
      <c r="FG215" s="17"/>
      <c r="FH215" s="17"/>
      <c r="FI215" s="17"/>
      <c r="FJ215" s="17"/>
      <c r="FK215" s="17"/>
      <c r="FL215" s="17"/>
      <c r="FM215" s="17"/>
      <c r="FN215" s="17"/>
      <c r="FO215" s="17"/>
      <c r="FP215" s="17"/>
      <c r="FQ215" s="17"/>
      <c r="FR215" s="17"/>
      <c r="FS215" s="17"/>
      <c r="FT215" s="17"/>
      <c r="FU215" s="17"/>
      <c r="FV215" s="17"/>
      <c r="FW215" s="17"/>
      <c r="FX215" s="17"/>
      <c r="FY215" s="17"/>
      <c r="FZ215" s="17"/>
      <c r="GA215" s="17"/>
      <c r="GB215" s="17"/>
      <c r="GC215" s="17"/>
      <c r="GD215" s="17"/>
      <c r="GE215" s="17"/>
      <c r="GF215" s="17"/>
      <c r="GG215" s="17"/>
      <c r="GH215" s="17"/>
      <c r="GI215" s="17"/>
      <c r="GJ215" s="17"/>
      <c r="GK215" s="17"/>
      <c r="GL215" s="17"/>
      <c r="GM215" s="17"/>
      <c r="GN215" s="17"/>
      <c r="GO215" s="17"/>
      <c r="GP215" s="17"/>
      <c r="GQ215" s="17"/>
      <c r="GR215" s="17"/>
      <c r="GS215" s="17"/>
      <c r="GT215" s="17"/>
      <c r="GU215" s="17"/>
      <c r="GV215" s="17"/>
      <c r="GW215" s="17"/>
      <c r="GX215" s="17"/>
      <c r="GY215" s="17"/>
      <c r="GZ215" s="17"/>
      <c r="HA215" s="17"/>
      <c r="HB215" s="17"/>
      <c r="HC215" s="17"/>
      <c r="HD215" s="17"/>
      <c r="HE215" s="17"/>
      <c r="HF215" s="17"/>
      <c r="HG215" s="17"/>
      <c r="HH215" s="17"/>
      <c r="HI215" s="17"/>
      <c r="HJ215" s="17"/>
      <c r="HK215" s="17"/>
      <c r="HL215" s="17"/>
      <c r="HM215" s="17"/>
      <c r="HN215" s="17"/>
      <c r="HO215" s="17"/>
      <c r="HP215" s="17"/>
      <c r="HQ215" s="17"/>
      <c r="HR215" s="17"/>
      <c r="HS215" s="17"/>
      <c r="HT215" s="17"/>
      <c r="HU215" s="17"/>
      <c r="HV215" s="17"/>
      <c r="HW215" s="17"/>
      <c r="HX215" s="17"/>
      <c r="HY215" s="17"/>
      <c r="HZ215" s="17"/>
      <c r="IA215" s="17"/>
      <c r="IB215" s="17"/>
      <c r="IC215" s="17"/>
      <c r="ID215" s="17"/>
      <c r="IE215" s="17"/>
      <c r="IF215" s="17"/>
      <c r="IG215" s="17"/>
      <c r="IH215" s="17"/>
      <c r="II215" s="17"/>
      <c r="IJ215" s="17"/>
    </row>
    <row r="216" spans="1:244" s="18" customFormat="1" ht="40.5" customHeight="1" x14ac:dyDescent="0.3">
      <c r="A216" s="144" t="s">
        <v>330</v>
      </c>
      <c r="B216" s="62" t="s">
        <v>331</v>
      </c>
      <c r="C216" s="68">
        <v>1000000</v>
      </c>
      <c r="D216" s="68">
        <v>280000</v>
      </c>
      <c r="E216" s="68">
        <v>208000</v>
      </c>
      <c r="F216" s="69">
        <f t="shared" si="136"/>
        <v>74.285714285714292</v>
      </c>
      <c r="G216" s="68">
        <f t="shared" si="137"/>
        <v>-72000</v>
      </c>
      <c r="H216" s="68"/>
      <c r="I216" s="68"/>
      <c r="J216" s="68"/>
      <c r="K216" s="70"/>
      <c r="L216" s="68"/>
      <c r="M216" s="68">
        <f t="shared" si="138"/>
        <v>1000000</v>
      </c>
      <c r="N216" s="68">
        <f t="shared" si="139"/>
        <v>280000</v>
      </c>
      <c r="O216" s="68">
        <f t="shared" si="140"/>
        <v>208000</v>
      </c>
      <c r="P216" s="71">
        <f t="shared" si="141"/>
        <v>74.285714285714292</v>
      </c>
      <c r="Q216" s="68">
        <f t="shared" si="142"/>
        <v>-72000</v>
      </c>
      <c r="R216" s="44"/>
      <c r="S216" s="44"/>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7"/>
      <c r="FH216" s="17"/>
      <c r="FI216" s="17"/>
      <c r="FJ216" s="17"/>
      <c r="FK216" s="17"/>
      <c r="FL216" s="17"/>
      <c r="FM216" s="17"/>
      <c r="FN216" s="17"/>
      <c r="FO216" s="17"/>
      <c r="FP216" s="17"/>
      <c r="FQ216" s="17"/>
      <c r="FR216" s="17"/>
      <c r="FS216" s="17"/>
      <c r="FT216" s="17"/>
      <c r="FU216" s="17"/>
      <c r="FV216" s="17"/>
      <c r="FW216" s="17"/>
      <c r="FX216" s="17"/>
      <c r="FY216" s="17"/>
      <c r="FZ216" s="17"/>
      <c r="GA216" s="17"/>
      <c r="GB216" s="17"/>
      <c r="GC216" s="17"/>
      <c r="GD216" s="17"/>
      <c r="GE216" s="17"/>
      <c r="GF216" s="17"/>
      <c r="GG216" s="17"/>
      <c r="GH216" s="17"/>
      <c r="GI216" s="17"/>
      <c r="GJ216" s="17"/>
      <c r="GK216" s="17"/>
      <c r="GL216" s="17"/>
      <c r="GM216" s="17"/>
      <c r="GN216" s="17"/>
      <c r="GO216" s="17"/>
      <c r="GP216" s="17"/>
      <c r="GQ216" s="17"/>
      <c r="GR216" s="17"/>
      <c r="GS216" s="17"/>
      <c r="GT216" s="17"/>
      <c r="GU216" s="17"/>
      <c r="GV216" s="17"/>
      <c r="GW216" s="17"/>
      <c r="GX216" s="17"/>
      <c r="GY216" s="17"/>
      <c r="GZ216" s="17"/>
      <c r="HA216" s="17"/>
      <c r="HB216" s="17"/>
      <c r="HC216" s="17"/>
      <c r="HD216" s="17"/>
      <c r="HE216" s="17"/>
      <c r="HF216" s="17"/>
      <c r="HG216" s="17"/>
      <c r="HH216" s="17"/>
      <c r="HI216" s="17"/>
      <c r="HJ216" s="17"/>
      <c r="HK216" s="17"/>
      <c r="HL216" s="17"/>
      <c r="HM216" s="17"/>
      <c r="HN216" s="17"/>
      <c r="HO216" s="17"/>
      <c r="HP216" s="17"/>
      <c r="HQ216" s="17"/>
      <c r="HR216" s="17"/>
      <c r="HS216" s="17"/>
      <c r="HT216" s="17"/>
      <c r="HU216" s="17"/>
      <c r="HV216" s="17"/>
      <c r="HW216" s="17"/>
      <c r="HX216" s="17"/>
      <c r="HY216" s="17"/>
      <c r="HZ216" s="17"/>
      <c r="IA216" s="17"/>
      <c r="IB216" s="17"/>
      <c r="IC216" s="17"/>
      <c r="ID216" s="17"/>
      <c r="IE216" s="17"/>
      <c r="IF216" s="17"/>
      <c r="IG216" s="17"/>
      <c r="IH216" s="17"/>
      <c r="II216" s="17"/>
      <c r="IJ216" s="17"/>
    </row>
    <row r="217" spans="1:244" s="18" customFormat="1" ht="48.75" customHeight="1" x14ac:dyDescent="0.3">
      <c r="A217" s="137" t="s">
        <v>250</v>
      </c>
      <c r="B217" s="122" t="s">
        <v>251</v>
      </c>
      <c r="C217" s="76"/>
      <c r="D217" s="76"/>
      <c r="E217" s="76"/>
      <c r="F217" s="69"/>
      <c r="G217" s="68"/>
      <c r="H217" s="72">
        <f>SUM(H218)</f>
        <v>303800</v>
      </c>
      <c r="I217" s="72">
        <f t="shared" ref="I217:J217" si="144">SUM(I218)</f>
        <v>62000</v>
      </c>
      <c r="J217" s="72">
        <f t="shared" si="144"/>
        <v>0</v>
      </c>
      <c r="K217" s="74">
        <f t="shared" ref="K217:K257" si="145">SUM(J217/I217*100)</f>
        <v>0</v>
      </c>
      <c r="L217" s="72">
        <f t="shared" ref="L217:L257" si="146">SUM(J217-I217)</f>
        <v>-62000</v>
      </c>
      <c r="M217" s="72">
        <f t="shared" si="138"/>
        <v>303800</v>
      </c>
      <c r="N217" s="72">
        <f t="shared" si="139"/>
        <v>62000</v>
      </c>
      <c r="O217" s="72">
        <f t="shared" si="140"/>
        <v>0</v>
      </c>
      <c r="P217" s="75">
        <f t="shared" si="141"/>
        <v>0</v>
      </c>
      <c r="Q217" s="72">
        <f t="shared" si="142"/>
        <v>-62000</v>
      </c>
      <c r="R217" s="44"/>
      <c r="S217" s="44"/>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c r="EB217" s="17"/>
      <c r="EC217" s="17"/>
      <c r="ED217" s="17"/>
      <c r="EE217" s="17"/>
      <c r="EF217" s="17"/>
      <c r="EG217" s="17"/>
      <c r="EH217" s="17"/>
      <c r="EI217" s="17"/>
      <c r="EJ217" s="17"/>
      <c r="EK217" s="17"/>
      <c r="EL217" s="17"/>
      <c r="EM217" s="17"/>
      <c r="EN217" s="17"/>
      <c r="EO217" s="17"/>
      <c r="EP217" s="17"/>
      <c r="EQ217" s="17"/>
      <c r="ER217" s="17"/>
      <c r="ES217" s="17"/>
      <c r="ET217" s="17"/>
      <c r="EU217" s="17"/>
      <c r="EV217" s="17"/>
      <c r="EW217" s="17"/>
      <c r="EX217" s="17"/>
      <c r="EY217" s="17"/>
      <c r="EZ217" s="17"/>
      <c r="FA217" s="17"/>
      <c r="FB217" s="17"/>
      <c r="FC217" s="17"/>
      <c r="FD217" s="17"/>
      <c r="FE217" s="17"/>
      <c r="FF217" s="17"/>
      <c r="FG217" s="17"/>
      <c r="FH217" s="17"/>
      <c r="FI217" s="17"/>
      <c r="FJ217" s="17"/>
      <c r="FK217" s="17"/>
      <c r="FL217" s="17"/>
      <c r="FM217" s="17"/>
      <c r="FN217" s="17"/>
      <c r="FO217" s="17"/>
      <c r="FP217" s="17"/>
      <c r="FQ217" s="17"/>
      <c r="FR217" s="17"/>
      <c r="FS217" s="17"/>
      <c r="FT217" s="17"/>
      <c r="FU217" s="17"/>
      <c r="FV217" s="17"/>
      <c r="FW217" s="17"/>
      <c r="FX217" s="17"/>
      <c r="FY217" s="17"/>
      <c r="FZ217" s="17"/>
      <c r="GA217" s="17"/>
      <c r="GB217" s="17"/>
      <c r="GC217" s="17"/>
      <c r="GD217" s="17"/>
      <c r="GE217" s="17"/>
      <c r="GF217" s="17"/>
      <c r="GG217" s="17"/>
      <c r="GH217" s="17"/>
      <c r="GI217" s="17"/>
      <c r="GJ217" s="17"/>
      <c r="GK217" s="17"/>
      <c r="GL217" s="17"/>
      <c r="GM217" s="17"/>
      <c r="GN217" s="17"/>
      <c r="GO217" s="17"/>
      <c r="GP217" s="17"/>
      <c r="GQ217" s="17"/>
      <c r="GR217" s="17"/>
      <c r="GS217" s="17"/>
      <c r="GT217" s="17"/>
      <c r="GU217" s="17"/>
      <c r="GV217" s="17"/>
      <c r="GW217" s="17"/>
      <c r="GX217" s="17"/>
      <c r="GY217" s="17"/>
      <c r="GZ217" s="17"/>
      <c r="HA217" s="17"/>
      <c r="HB217" s="17"/>
      <c r="HC217" s="17"/>
      <c r="HD217" s="17"/>
      <c r="HE217" s="17"/>
      <c r="HF217" s="17"/>
      <c r="HG217" s="17"/>
      <c r="HH217" s="17"/>
      <c r="HI217" s="17"/>
      <c r="HJ217" s="17"/>
      <c r="HK217" s="17"/>
      <c r="HL217" s="17"/>
      <c r="HM217" s="17"/>
      <c r="HN217" s="17"/>
      <c r="HO217" s="17"/>
      <c r="HP217" s="17"/>
      <c r="HQ217" s="17"/>
      <c r="HR217" s="17"/>
      <c r="HS217" s="17"/>
      <c r="HT217" s="17"/>
      <c r="HU217" s="17"/>
      <c r="HV217" s="17"/>
      <c r="HW217" s="17"/>
      <c r="HX217" s="17"/>
      <c r="HY217" s="17"/>
      <c r="HZ217" s="17"/>
      <c r="IA217" s="17"/>
      <c r="IB217" s="17"/>
      <c r="IC217" s="17"/>
      <c r="ID217" s="17"/>
      <c r="IE217" s="17"/>
      <c r="IF217" s="17"/>
      <c r="IG217" s="17"/>
      <c r="IH217" s="17"/>
      <c r="II217" s="17"/>
      <c r="IJ217" s="17"/>
    </row>
    <row r="218" spans="1:244" s="18" customFormat="1" ht="39.75" customHeight="1" x14ac:dyDescent="0.3">
      <c r="A218" s="144" t="s">
        <v>252</v>
      </c>
      <c r="B218" s="62" t="s">
        <v>253</v>
      </c>
      <c r="C218" s="76"/>
      <c r="D218" s="76"/>
      <c r="E218" s="76"/>
      <c r="F218" s="69"/>
      <c r="G218" s="68"/>
      <c r="H218" s="68">
        <v>303800</v>
      </c>
      <c r="I218" s="68">
        <v>62000</v>
      </c>
      <c r="J218" s="68">
        <v>0</v>
      </c>
      <c r="K218" s="70">
        <f t="shared" si="145"/>
        <v>0</v>
      </c>
      <c r="L218" s="68">
        <f t="shared" si="146"/>
        <v>-62000</v>
      </c>
      <c r="M218" s="68">
        <f t="shared" si="138"/>
        <v>303800</v>
      </c>
      <c r="N218" s="68">
        <f t="shared" si="139"/>
        <v>62000</v>
      </c>
      <c r="O218" s="68">
        <f t="shared" si="140"/>
        <v>0</v>
      </c>
      <c r="P218" s="71">
        <f t="shared" si="141"/>
        <v>0</v>
      </c>
      <c r="Q218" s="68">
        <f t="shared" si="142"/>
        <v>-62000</v>
      </c>
      <c r="R218" s="44"/>
      <c r="S218" s="44"/>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c r="EB218" s="17"/>
      <c r="EC218" s="17"/>
      <c r="ED218" s="17"/>
      <c r="EE218" s="17"/>
      <c r="EF218" s="17"/>
      <c r="EG218" s="17"/>
      <c r="EH218" s="17"/>
      <c r="EI218" s="17"/>
      <c r="EJ218" s="17"/>
      <c r="EK218" s="17"/>
      <c r="EL218" s="17"/>
      <c r="EM218" s="17"/>
      <c r="EN218" s="17"/>
      <c r="EO218" s="17"/>
      <c r="EP218" s="17"/>
      <c r="EQ218" s="17"/>
      <c r="ER218" s="17"/>
      <c r="ES218" s="17"/>
      <c r="ET218" s="17"/>
      <c r="EU218" s="17"/>
      <c r="EV218" s="17"/>
      <c r="EW218" s="17"/>
      <c r="EX218" s="17"/>
      <c r="EY218" s="17"/>
      <c r="EZ218" s="17"/>
      <c r="FA218" s="17"/>
      <c r="FB218" s="17"/>
      <c r="FC218" s="17"/>
      <c r="FD218" s="17"/>
      <c r="FE218" s="17"/>
      <c r="FF218" s="17"/>
      <c r="FG218" s="17"/>
      <c r="FH218" s="17"/>
      <c r="FI218" s="17"/>
      <c r="FJ218" s="17"/>
      <c r="FK218" s="17"/>
      <c r="FL218" s="17"/>
      <c r="FM218" s="17"/>
      <c r="FN218" s="17"/>
      <c r="FO218" s="17"/>
      <c r="FP218" s="17"/>
      <c r="FQ218" s="17"/>
      <c r="FR218" s="17"/>
      <c r="FS218" s="17"/>
      <c r="FT218" s="17"/>
      <c r="FU218" s="17"/>
      <c r="FV218" s="17"/>
      <c r="FW218" s="17"/>
      <c r="FX218" s="17"/>
      <c r="FY218" s="17"/>
      <c r="FZ218" s="17"/>
      <c r="GA218" s="17"/>
      <c r="GB218" s="17"/>
      <c r="GC218" s="17"/>
      <c r="GD218" s="17"/>
      <c r="GE218" s="17"/>
      <c r="GF218" s="17"/>
      <c r="GG218" s="17"/>
      <c r="GH218" s="17"/>
      <c r="GI218" s="17"/>
      <c r="GJ218" s="17"/>
      <c r="GK218" s="17"/>
      <c r="GL218" s="17"/>
      <c r="GM218" s="17"/>
      <c r="GN218" s="17"/>
      <c r="GO218" s="17"/>
      <c r="GP218" s="17"/>
      <c r="GQ218" s="17"/>
      <c r="GR218" s="17"/>
      <c r="GS218" s="17"/>
      <c r="GT218" s="17"/>
      <c r="GU218" s="17"/>
      <c r="GV218" s="17"/>
      <c r="GW218" s="17"/>
      <c r="GX218" s="17"/>
      <c r="GY218" s="17"/>
      <c r="GZ218" s="17"/>
      <c r="HA218" s="17"/>
      <c r="HB218" s="17"/>
      <c r="HC218" s="17"/>
      <c r="HD218" s="17"/>
      <c r="HE218" s="17"/>
      <c r="HF218" s="17"/>
      <c r="HG218" s="17"/>
      <c r="HH218" s="17"/>
      <c r="HI218" s="17"/>
      <c r="HJ218" s="17"/>
      <c r="HK218" s="17"/>
      <c r="HL218" s="17"/>
      <c r="HM218" s="17"/>
      <c r="HN218" s="17"/>
      <c r="HO218" s="17"/>
      <c r="HP218" s="17"/>
      <c r="HQ218" s="17"/>
      <c r="HR218" s="17"/>
      <c r="HS218" s="17"/>
      <c r="HT218" s="17"/>
      <c r="HU218" s="17"/>
      <c r="HV218" s="17"/>
      <c r="HW218" s="17"/>
      <c r="HX218" s="17"/>
      <c r="HY218" s="17"/>
      <c r="HZ218" s="17"/>
      <c r="IA218" s="17"/>
      <c r="IB218" s="17"/>
      <c r="IC218" s="17"/>
      <c r="ID218" s="17"/>
      <c r="IE218" s="17"/>
      <c r="IF218" s="17"/>
      <c r="IG218" s="17"/>
      <c r="IH218" s="17"/>
      <c r="II218" s="17"/>
      <c r="IJ218" s="17"/>
    </row>
    <row r="219" spans="1:244" s="32" customFormat="1" ht="30" customHeight="1" x14ac:dyDescent="0.2">
      <c r="A219" s="117" t="s">
        <v>155</v>
      </c>
      <c r="B219" s="154" t="s">
        <v>13</v>
      </c>
      <c r="C219" s="72">
        <f>SUM(C220)</f>
        <v>218674</v>
      </c>
      <c r="D219" s="72">
        <f t="shared" ref="D219:E219" si="147">SUM(D220)</f>
        <v>0</v>
      </c>
      <c r="E219" s="72">
        <f t="shared" si="147"/>
        <v>0</v>
      </c>
      <c r="F219" s="73">
        <v>0</v>
      </c>
      <c r="G219" s="72">
        <f t="shared" si="137"/>
        <v>0</v>
      </c>
      <c r="H219" s="72"/>
      <c r="I219" s="72"/>
      <c r="J219" s="72"/>
      <c r="K219" s="66"/>
      <c r="L219" s="68"/>
      <c r="M219" s="72">
        <f t="shared" si="138"/>
        <v>218674</v>
      </c>
      <c r="N219" s="72">
        <f t="shared" si="139"/>
        <v>0</v>
      </c>
      <c r="O219" s="72">
        <f t="shared" si="140"/>
        <v>0</v>
      </c>
      <c r="P219" s="75">
        <v>0</v>
      </c>
      <c r="Q219" s="72">
        <f t="shared" si="142"/>
        <v>0</v>
      </c>
      <c r="R219" s="45"/>
      <c r="S219" s="45"/>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E219" s="31"/>
      <c r="HF219" s="31"/>
      <c r="HG219" s="31"/>
      <c r="HH219" s="31"/>
      <c r="HI219" s="31"/>
      <c r="HJ219" s="31"/>
      <c r="HK219" s="31"/>
      <c r="HL219" s="31"/>
      <c r="HM219" s="31"/>
      <c r="HN219" s="31"/>
      <c r="HO219" s="31"/>
      <c r="HP219" s="31"/>
      <c r="HQ219" s="31"/>
      <c r="HR219" s="31"/>
      <c r="HS219" s="31"/>
      <c r="HT219" s="31"/>
      <c r="HU219" s="31"/>
      <c r="HV219" s="31"/>
      <c r="HW219" s="31"/>
      <c r="HX219" s="31"/>
      <c r="HY219" s="31"/>
      <c r="HZ219" s="31"/>
      <c r="IA219" s="31"/>
      <c r="IB219" s="31"/>
      <c r="IC219" s="31"/>
      <c r="ID219" s="31"/>
      <c r="IE219" s="31"/>
      <c r="IF219" s="31"/>
      <c r="IG219" s="31"/>
      <c r="IH219" s="31"/>
      <c r="II219" s="31"/>
      <c r="IJ219" s="31"/>
    </row>
    <row r="220" spans="1:244" s="14" customFormat="1" ht="33.75" customHeight="1" x14ac:dyDescent="0.3">
      <c r="A220" s="56" t="s">
        <v>315</v>
      </c>
      <c r="B220" s="145" t="s">
        <v>316</v>
      </c>
      <c r="C220" s="68">
        <v>218674</v>
      </c>
      <c r="D220" s="68">
        <v>0</v>
      </c>
      <c r="E220" s="68">
        <v>0</v>
      </c>
      <c r="F220" s="69">
        <v>0</v>
      </c>
      <c r="G220" s="68">
        <f t="shared" si="137"/>
        <v>0</v>
      </c>
      <c r="H220" s="64"/>
      <c r="I220" s="64"/>
      <c r="J220" s="68"/>
      <c r="K220" s="66"/>
      <c r="L220" s="68"/>
      <c r="M220" s="68">
        <f t="shared" si="138"/>
        <v>218674</v>
      </c>
      <c r="N220" s="68">
        <f t="shared" si="139"/>
        <v>0</v>
      </c>
      <c r="O220" s="68">
        <f t="shared" si="140"/>
        <v>0</v>
      </c>
      <c r="P220" s="71">
        <v>0</v>
      </c>
      <c r="Q220" s="68">
        <f t="shared" si="142"/>
        <v>0</v>
      </c>
      <c r="R220" s="15"/>
      <c r="S220" s="15"/>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13"/>
      <c r="DP220" s="13"/>
      <c r="DQ220" s="13"/>
      <c r="DR220" s="13"/>
      <c r="DS220" s="13"/>
      <c r="DT220" s="13"/>
      <c r="DU220" s="13"/>
      <c r="DV220" s="13"/>
      <c r="DW220" s="13"/>
      <c r="DX220" s="13"/>
      <c r="DY220" s="13"/>
      <c r="DZ220" s="13"/>
      <c r="EA220" s="13"/>
      <c r="EB220" s="13"/>
      <c r="EC220" s="13"/>
      <c r="ED220" s="13"/>
      <c r="EE220" s="13"/>
      <c r="EF220" s="13"/>
      <c r="EG220" s="13"/>
      <c r="EH220" s="13"/>
      <c r="EI220" s="13"/>
      <c r="EJ220" s="13"/>
      <c r="EK220" s="13"/>
      <c r="EL220" s="13"/>
      <c r="EM220" s="13"/>
      <c r="EN220" s="13"/>
      <c r="EO220" s="13"/>
      <c r="EP220" s="13"/>
      <c r="EQ220" s="13"/>
      <c r="ER220" s="13"/>
      <c r="ES220" s="13"/>
      <c r="ET220" s="13"/>
      <c r="EU220" s="13"/>
      <c r="EV220" s="13"/>
      <c r="EW220" s="13"/>
      <c r="EX220" s="13"/>
      <c r="EY220" s="13"/>
      <c r="EZ220" s="13"/>
      <c r="FA220" s="13"/>
      <c r="FB220" s="13"/>
      <c r="FC220" s="13"/>
      <c r="FD220" s="13"/>
      <c r="FE220" s="13"/>
      <c r="FF220" s="13"/>
      <c r="FG220" s="13"/>
      <c r="FH220" s="13"/>
      <c r="FI220" s="13"/>
      <c r="FJ220" s="13"/>
      <c r="FK220" s="13"/>
      <c r="FL220" s="13"/>
      <c r="FM220" s="13"/>
      <c r="FN220" s="13"/>
      <c r="FO220" s="13"/>
      <c r="FP220" s="13"/>
      <c r="FQ220" s="13"/>
      <c r="FR220" s="13"/>
      <c r="FS220" s="13"/>
      <c r="FT220" s="13"/>
      <c r="FU220" s="13"/>
      <c r="FV220" s="13"/>
      <c r="FW220" s="13"/>
      <c r="FX220" s="13"/>
      <c r="FY220" s="13"/>
      <c r="FZ220" s="13"/>
      <c r="GA220" s="13"/>
      <c r="GB220" s="13"/>
      <c r="GC220" s="13"/>
      <c r="GD220" s="13"/>
      <c r="GE220" s="13"/>
      <c r="GF220" s="13"/>
      <c r="GG220" s="13"/>
      <c r="GH220" s="13"/>
      <c r="GI220" s="13"/>
      <c r="GJ220" s="13"/>
      <c r="GK220" s="13"/>
      <c r="GL220" s="13"/>
      <c r="GM220" s="13"/>
      <c r="GN220" s="13"/>
      <c r="GO220" s="13"/>
      <c r="GP220" s="13"/>
      <c r="GQ220" s="13"/>
      <c r="GR220" s="13"/>
      <c r="GS220" s="13"/>
      <c r="GT220" s="13"/>
      <c r="GU220" s="13"/>
      <c r="GV220" s="13"/>
      <c r="GW220" s="13"/>
      <c r="GX220" s="13"/>
      <c r="GY220" s="13"/>
      <c r="GZ220" s="13"/>
      <c r="HA220" s="13"/>
      <c r="HB220" s="13"/>
      <c r="HC220" s="13"/>
      <c r="HD220" s="13"/>
      <c r="HE220" s="13"/>
      <c r="HF220" s="13"/>
      <c r="HG220" s="13"/>
      <c r="HH220" s="13"/>
      <c r="HI220" s="13"/>
      <c r="HJ220" s="13"/>
      <c r="HK220" s="13"/>
      <c r="HL220" s="13"/>
      <c r="HM220" s="13"/>
      <c r="HN220" s="13"/>
      <c r="HO220" s="13"/>
      <c r="HP220" s="13"/>
      <c r="HQ220" s="13"/>
      <c r="HR220" s="13"/>
      <c r="HS220" s="13"/>
      <c r="HT220" s="13"/>
      <c r="HU220" s="13"/>
      <c r="HV220" s="13"/>
      <c r="HW220" s="13"/>
      <c r="HX220" s="13"/>
      <c r="HY220" s="13"/>
      <c r="HZ220" s="13"/>
      <c r="IA220" s="13"/>
      <c r="IB220" s="13"/>
      <c r="IC220" s="13"/>
      <c r="ID220" s="13"/>
      <c r="IE220" s="13"/>
      <c r="IF220" s="13"/>
      <c r="IG220" s="13"/>
      <c r="IH220" s="13"/>
      <c r="II220" s="13"/>
      <c r="IJ220" s="13"/>
    </row>
    <row r="221" spans="1:244" s="14" customFormat="1" ht="33.75" customHeight="1" x14ac:dyDescent="0.3">
      <c r="A221" s="101" t="s">
        <v>2</v>
      </c>
      <c r="B221" s="102" t="s">
        <v>20</v>
      </c>
      <c r="C221" s="103" t="s">
        <v>183</v>
      </c>
      <c r="D221" s="104"/>
      <c r="E221" s="105"/>
      <c r="F221" s="105"/>
      <c r="G221" s="106"/>
      <c r="H221" s="103" t="s">
        <v>184</v>
      </c>
      <c r="I221" s="104"/>
      <c r="J221" s="107"/>
      <c r="K221" s="107"/>
      <c r="L221" s="108"/>
      <c r="M221" s="109" t="s">
        <v>185</v>
      </c>
      <c r="N221" s="110"/>
      <c r="O221" s="111"/>
      <c r="P221" s="111"/>
      <c r="Q221" s="112"/>
      <c r="R221" s="15"/>
      <c r="S221" s="15"/>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c r="DZ221" s="13"/>
      <c r="EA221" s="13"/>
      <c r="EB221" s="13"/>
      <c r="EC221" s="13"/>
      <c r="ED221" s="13"/>
      <c r="EE221" s="13"/>
      <c r="EF221" s="13"/>
      <c r="EG221" s="13"/>
      <c r="EH221" s="13"/>
      <c r="EI221" s="13"/>
      <c r="EJ221" s="13"/>
      <c r="EK221" s="13"/>
      <c r="EL221" s="13"/>
      <c r="EM221" s="13"/>
      <c r="EN221" s="13"/>
      <c r="EO221" s="13"/>
      <c r="EP221" s="13"/>
      <c r="EQ221" s="13"/>
      <c r="ER221" s="13"/>
      <c r="ES221" s="13"/>
      <c r="ET221" s="13"/>
      <c r="EU221" s="13"/>
      <c r="EV221" s="13"/>
      <c r="EW221" s="13"/>
      <c r="EX221" s="13"/>
      <c r="EY221" s="13"/>
      <c r="EZ221" s="13"/>
      <c r="FA221" s="13"/>
      <c r="FB221" s="13"/>
      <c r="FC221" s="13"/>
      <c r="FD221" s="13"/>
      <c r="FE221" s="13"/>
      <c r="FF221" s="13"/>
      <c r="FG221" s="13"/>
      <c r="FH221" s="13"/>
      <c r="FI221" s="13"/>
      <c r="FJ221" s="13"/>
      <c r="FK221" s="13"/>
      <c r="FL221" s="13"/>
      <c r="FM221" s="13"/>
      <c r="FN221" s="13"/>
      <c r="FO221" s="13"/>
      <c r="FP221" s="13"/>
      <c r="FQ221" s="13"/>
      <c r="FR221" s="13"/>
      <c r="FS221" s="13"/>
      <c r="FT221" s="13"/>
      <c r="FU221" s="13"/>
      <c r="FV221" s="13"/>
      <c r="FW221" s="13"/>
      <c r="FX221" s="13"/>
      <c r="FY221" s="13"/>
      <c r="FZ221" s="13"/>
      <c r="GA221" s="13"/>
      <c r="GB221" s="13"/>
      <c r="GC221" s="13"/>
      <c r="GD221" s="13"/>
      <c r="GE221" s="13"/>
      <c r="GF221" s="13"/>
      <c r="GG221" s="13"/>
      <c r="GH221" s="13"/>
      <c r="GI221" s="13"/>
      <c r="GJ221" s="13"/>
      <c r="GK221" s="13"/>
      <c r="GL221" s="13"/>
      <c r="GM221" s="13"/>
      <c r="GN221" s="13"/>
      <c r="GO221" s="13"/>
      <c r="GP221" s="13"/>
      <c r="GQ221" s="13"/>
      <c r="GR221" s="13"/>
      <c r="GS221" s="13"/>
      <c r="GT221" s="13"/>
      <c r="GU221" s="13"/>
      <c r="GV221" s="13"/>
      <c r="GW221" s="13"/>
      <c r="GX221" s="13"/>
      <c r="GY221" s="13"/>
      <c r="GZ221" s="13"/>
      <c r="HA221" s="13"/>
      <c r="HB221" s="13"/>
      <c r="HC221" s="13"/>
      <c r="HD221" s="13"/>
      <c r="HE221" s="13"/>
      <c r="HF221" s="13"/>
      <c r="HG221" s="13"/>
      <c r="HH221" s="13"/>
      <c r="HI221" s="13"/>
      <c r="HJ221" s="13"/>
      <c r="HK221" s="13"/>
      <c r="HL221" s="13"/>
      <c r="HM221" s="13"/>
      <c r="HN221" s="13"/>
      <c r="HO221" s="13"/>
      <c r="HP221" s="13"/>
      <c r="HQ221" s="13"/>
      <c r="HR221" s="13"/>
      <c r="HS221" s="13"/>
      <c r="HT221" s="13"/>
      <c r="HU221" s="13"/>
      <c r="HV221" s="13"/>
      <c r="HW221" s="13"/>
      <c r="HX221" s="13"/>
      <c r="HY221" s="13"/>
      <c r="HZ221" s="13"/>
      <c r="IA221" s="13"/>
      <c r="IB221" s="13"/>
      <c r="IC221" s="13"/>
      <c r="ID221" s="13"/>
      <c r="IE221" s="13"/>
      <c r="IF221" s="13"/>
      <c r="IG221" s="13"/>
      <c r="IH221" s="13"/>
      <c r="II221" s="13"/>
      <c r="IJ221" s="13"/>
    </row>
    <row r="222" spans="1:244" s="14" customFormat="1" ht="182.25" customHeight="1" x14ac:dyDescent="0.3">
      <c r="A222" s="113"/>
      <c r="B222" s="114"/>
      <c r="C222" s="22" t="s">
        <v>364</v>
      </c>
      <c r="D222" s="22" t="s">
        <v>366</v>
      </c>
      <c r="E222" s="22" t="s">
        <v>365</v>
      </c>
      <c r="F222" s="115" t="s">
        <v>367</v>
      </c>
      <c r="G222" s="116" t="s">
        <v>368</v>
      </c>
      <c r="H222" s="22" t="s">
        <v>364</v>
      </c>
      <c r="I222" s="22" t="s">
        <v>366</v>
      </c>
      <c r="J222" s="22" t="s">
        <v>365</v>
      </c>
      <c r="K222" s="115" t="s">
        <v>369</v>
      </c>
      <c r="L222" s="116" t="s">
        <v>368</v>
      </c>
      <c r="M222" s="22" t="s">
        <v>364</v>
      </c>
      <c r="N222" s="22" t="s">
        <v>366</v>
      </c>
      <c r="O222" s="22" t="s">
        <v>370</v>
      </c>
      <c r="P222" s="115" t="s">
        <v>369</v>
      </c>
      <c r="Q222" s="116" t="s">
        <v>368</v>
      </c>
      <c r="R222" s="15"/>
      <c r="S222" s="15"/>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c r="IG222" s="13"/>
      <c r="IH222" s="13"/>
      <c r="II222" s="13"/>
      <c r="IJ222" s="13"/>
    </row>
    <row r="223" spans="1:244" s="18" customFormat="1" ht="45" customHeight="1" x14ac:dyDescent="0.3">
      <c r="A223" s="117"/>
      <c r="B223" s="155" t="s">
        <v>322</v>
      </c>
      <c r="C223" s="156">
        <f>SUM(C78+C83+C110+C163+C169+C182+C194+C211+C102)</f>
        <v>743354043.45000005</v>
      </c>
      <c r="D223" s="156">
        <f t="shared" ref="D223:E223" si="148">SUM(D78+D83+D110+D163+D169+D182+D194+D211+D102)</f>
        <v>234669617.63</v>
      </c>
      <c r="E223" s="156">
        <f t="shared" si="148"/>
        <v>196223630.91</v>
      </c>
      <c r="F223" s="65">
        <f t="shared" si="136"/>
        <v>83.616973041385705</v>
      </c>
      <c r="G223" s="64">
        <f t="shared" si="137"/>
        <v>-38445986.719999999</v>
      </c>
      <c r="H223" s="64">
        <f>SUM(H78+H83+H102+H110+H163+H169+H182+H194+H211)</f>
        <v>27885556</v>
      </c>
      <c r="I223" s="64">
        <f>SUM(I78+I83+I102+I110+I163+I169+I182+I194+I211)</f>
        <v>13969690</v>
      </c>
      <c r="J223" s="64">
        <f>SUM(J78+J83+J102+J110+J163+J169+J182+J194+J211)</f>
        <v>3458573.19</v>
      </c>
      <c r="K223" s="66">
        <f t="shared" si="145"/>
        <v>24.757694623144822</v>
      </c>
      <c r="L223" s="64">
        <f t="shared" si="146"/>
        <v>-10511116.810000001</v>
      </c>
      <c r="M223" s="64">
        <f t="shared" si="138"/>
        <v>771239599.45000005</v>
      </c>
      <c r="N223" s="64">
        <f t="shared" si="139"/>
        <v>248639307.63</v>
      </c>
      <c r="O223" s="64">
        <f t="shared" si="140"/>
        <v>199682204.09999999</v>
      </c>
      <c r="P223" s="67">
        <f t="shared" si="141"/>
        <v>80.309990404713872</v>
      </c>
      <c r="Q223" s="64">
        <f t="shared" si="142"/>
        <v>-48957103.530000001</v>
      </c>
      <c r="R223" s="43"/>
      <c r="S223" s="44"/>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c r="EB223" s="17"/>
      <c r="EC223" s="17"/>
      <c r="ED223" s="17"/>
      <c r="EE223" s="17"/>
      <c r="EF223" s="17"/>
      <c r="EG223" s="17"/>
      <c r="EH223" s="17"/>
      <c r="EI223" s="17"/>
      <c r="EJ223" s="17"/>
      <c r="EK223" s="17"/>
      <c r="EL223" s="17"/>
      <c r="EM223" s="17"/>
      <c r="EN223" s="17"/>
      <c r="EO223" s="17"/>
      <c r="EP223" s="17"/>
      <c r="EQ223" s="17"/>
      <c r="ER223" s="17"/>
      <c r="ES223" s="17"/>
      <c r="ET223" s="17"/>
      <c r="EU223" s="17"/>
      <c r="EV223" s="17"/>
      <c r="EW223" s="17"/>
      <c r="EX223" s="17"/>
      <c r="EY223" s="17"/>
      <c r="EZ223" s="17"/>
      <c r="FA223" s="17"/>
      <c r="FB223" s="17"/>
      <c r="FC223" s="17"/>
      <c r="FD223" s="17"/>
      <c r="FE223" s="17"/>
      <c r="FF223" s="17"/>
      <c r="FG223" s="17"/>
      <c r="FH223" s="17"/>
      <c r="FI223" s="17"/>
      <c r="FJ223" s="17"/>
      <c r="FK223" s="17"/>
      <c r="FL223" s="17"/>
      <c r="FM223" s="17"/>
      <c r="FN223" s="17"/>
      <c r="FO223" s="17"/>
      <c r="FP223" s="17"/>
      <c r="FQ223" s="17"/>
      <c r="FR223" s="17"/>
      <c r="FS223" s="17"/>
      <c r="FT223" s="17"/>
      <c r="FU223" s="17"/>
      <c r="FV223" s="17"/>
      <c r="FW223" s="17"/>
      <c r="FX223" s="17"/>
      <c r="FY223" s="17"/>
      <c r="FZ223" s="17"/>
      <c r="GA223" s="17"/>
      <c r="GB223" s="17"/>
      <c r="GC223" s="17"/>
      <c r="GD223" s="17"/>
      <c r="GE223" s="17"/>
      <c r="GF223" s="17"/>
      <c r="GG223" s="17"/>
      <c r="GH223" s="17"/>
      <c r="GI223" s="17"/>
      <c r="GJ223" s="17"/>
      <c r="GK223" s="17"/>
      <c r="GL223" s="17"/>
      <c r="GM223" s="17"/>
      <c r="GN223" s="17"/>
      <c r="GO223" s="17"/>
      <c r="GP223" s="17"/>
      <c r="GQ223" s="17"/>
      <c r="GR223" s="17"/>
      <c r="GS223" s="17"/>
      <c r="GT223" s="17"/>
      <c r="GU223" s="17"/>
      <c r="GV223" s="17"/>
      <c r="GW223" s="17"/>
      <c r="GX223" s="17"/>
      <c r="GY223" s="17"/>
      <c r="GZ223" s="17"/>
      <c r="HA223" s="17"/>
      <c r="HB223" s="17"/>
      <c r="HC223" s="17"/>
      <c r="HD223" s="17"/>
      <c r="HE223" s="17"/>
      <c r="HF223" s="17"/>
      <c r="HG223" s="17"/>
      <c r="HH223" s="17"/>
      <c r="HI223" s="17"/>
      <c r="HJ223" s="17"/>
      <c r="HK223" s="17"/>
      <c r="HL223" s="17"/>
      <c r="HM223" s="17"/>
      <c r="HN223" s="17"/>
      <c r="HO223" s="17"/>
      <c r="HP223" s="17"/>
      <c r="HQ223" s="17"/>
      <c r="HR223" s="17"/>
      <c r="HS223" s="17"/>
      <c r="HT223" s="17"/>
      <c r="HU223" s="17"/>
      <c r="HV223" s="17"/>
      <c r="HW223" s="17"/>
      <c r="HX223" s="17"/>
      <c r="HY223" s="17"/>
      <c r="HZ223" s="17"/>
      <c r="IA223" s="17"/>
      <c r="IB223" s="17"/>
      <c r="IC223" s="17"/>
      <c r="ID223" s="17"/>
      <c r="IE223" s="17"/>
      <c r="IF223" s="17"/>
      <c r="IG223" s="17"/>
      <c r="IH223" s="17"/>
      <c r="II223" s="17"/>
      <c r="IJ223" s="17"/>
    </row>
    <row r="224" spans="1:244" s="7" customFormat="1" ht="17.25" hidden="1" customHeight="1" x14ac:dyDescent="0.3">
      <c r="A224" s="56"/>
      <c r="B224" s="157"/>
      <c r="C224" s="72"/>
      <c r="D224" s="72"/>
      <c r="E224" s="72"/>
      <c r="F224" s="65" t="e">
        <f t="shared" si="136"/>
        <v>#DIV/0!</v>
      </c>
      <c r="G224" s="64">
        <f t="shared" si="137"/>
        <v>0</v>
      </c>
      <c r="H224" s="64"/>
      <c r="I224" s="64"/>
      <c r="J224" s="68"/>
      <c r="K224" s="66" t="e">
        <f t="shared" si="145"/>
        <v>#DIV/0!</v>
      </c>
      <c r="L224" s="68">
        <f t="shared" si="146"/>
        <v>0</v>
      </c>
      <c r="M224" s="64">
        <f t="shared" si="138"/>
        <v>0</v>
      </c>
      <c r="N224" s="64">
        <f t="shared" si="139"/>
        <v>0</v>
      </c>
      <c r="O224" s="64">
        <f t="shared" si="140"/>
        <v>0</v>
      </c>
      <c r="P224" s="67" t="e">
        <f t="shared" si="141"/>
        <v>#DIV/0!</v>
      </c>
      <c r="Q224" s="64">
        <f t="shared" si="142"/>
        <v>0</v>
      </c>
      <c r="R224" s="15"/>
      <c r="S224" s="15"/>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row>
    <row r="225" spans="1:244" s="7" customFormat="1" ht="22.5" hidden="1" customHeight="1" x14ac:dyDescent="0.3">
      <c r="A225" s="56"/>
      <c r="B225" s="157"/>
      <c r="C225" s="72"/>
      <c r="D225" s="72"/>
      <c r="E225" s="72"/>
      <c r="F225" s="65" t="e">
        <f t="shared" si="136"/>
        <v>#DIV/0!</v>
      </c>
      <c r="G225" s="64">
        <f t="shared" si="137"/>
        <v>0</v>
      </c>
      <c r="H225" s="64"/>
      <c r="I225" s="64"/>
      <c r="J225" s="68"/>
      <c r="K225" s="66" t="e">
        <f t="shared" si="145"/>
        <v>#DIV/0!</v>
      </c>
      <c r="L225" s="68">
        <f t="shared" si="146"/>
        <v>0</v>
      </c>
      <c r="M225" s="64">
        <f t="shared" si="138"/>
        <v>0</v>
      </c>
      <c r="N225" s="64">
        <f t="shared" si="139"/>
        <v>0</v>
      </c>
      <c r="O225" s="64">
        <f t="shared" si="140"/>
        <v>0</v>
      </c>
      <c r="P225" s="67" t="e">
        <f t="shared" si="141"/>
        <v>#DIV/0!</v>
      </c>
      <c r="Q225" s="64">
        <f t="shared" si="142"/>
        <v>0</v>
      </c>
      <c r="R225" s="15"/>
      <c r="S225" s="15"/>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row>
    <row r="226" spans="1:244" s="7" customFormat="1" ht="21" hidden="1" customHeight="1" x14ac:dyDescent="0.3">
      <c r="A226" s="56"/>
      <c r="B226" s="157"/>
      <c r="C226" s="72"/>
      <c r="D226" s="72"/>
      <c r="E226" s="72"/>
      <c r="F226" s="65" t="e">
        <f t="shared" si="136"/>
        <v>#DIV/0!</v>
      </c>
      <c r="G226" s="64">
        <f t="shared" si="137"/>
        <v>0</v>
      </c>
      <c r="H226" s="64"/>
      <c r="I226" s="64"/>
      <c r="J226" s="68"/>
      <c r="K226" s="66" t="e">
        <f t="shared" si="145"/>
        <v>#DIV/0!</v>
      </c>
      <c r="L226" s="68">
        <f t="shared" si="146"/>
        <v>0</v>
      </c>
      <c r="M226" s="64">
        <f t="shared" si="138"/>
        <v>0</v>
      </c>
      <c r="N226" s="64">
        <f t="shared" si="139"/>
        <v>0</v>
      </c>
      <c r="O226" s="64">
        <f t="shared" si="140"/>
        <v>0</v>
      </c>
      <c r="P226" s="67" t="e">
        <f t="shared" si="141"/>
        <v>#DIV/0!</v>
      </c>
      <c r="Q226" s="64">
        <f t="shared" si="142"/>
        <v>0</v>
      </c>
      <c r="R226" s="15"/>
      <c r="S226" s="15"/>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row>
    <row r="227" spans="1:244" s="7" customFormat="1" ht="33" hidden="1" customHeight="1" x14ac:dyDescent="0.3">
      <c r="A227" s="56"/>
      <c r="B227" s="157"/>
      <c r="C227" s="72"/>
      <c r="D227" s="72"/>
      <c r="E227" s="72"/>
      <c r="F227" s="65" t="e">
        <f t="shared" si="136"/>
        <v>#DIV/0!</v>
      </c>
      <c r="G227" s="64">
        <f t="shared" si="137"/>
        <v>0</v>
      </c>
      <c r="H227" s="64"/>
      <c r="I227" s="64"/>
      <c r="J227" s="68"/>
      <c r="K227" s="66" t="e">
        <f t="shared" si="145"/>
        <v>#DIV/0!</v>
      </c>
      <c r="L227" s="68">
        <f t="shared" si="146"/>
        <v>0</v>
      </c>
      <c r="M227" s="64">
        <f t="shared" si="138"/>
        <v>0</v>
      </c>
      <c r="N227" s="64">
        <f t="shared" si="139"/>
        <v>0</v>
      </c>
      <c r="O227" s="64">
        <f t="shared" si="140"/>
        <v>0</v>
      </c>
      <c r="P227" s="67" t="e">
        <f t="shared" si="141"/>
        <v>#DIV/0!</v>
      </c>
      <c r="Q227" s="64">
        <f t="shared" si="142"/>
        <v>0</v>
      </c>
      <c r="R227" s="15"/>
      <c r="S227" s="15"/>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row>
    <row r="228" spans="1:244" s="7" customFormat="1" ht="26.25" customHeight="1" x14ac:dyDescent="0.3">
      <c r="A228" s="56"/>
      <c r="B228" s="158" t="s">
        <v>9</v>
      </c>
      <c r="C228" s="64">
        <f>SUM(C233:C235)</f>
        <v>30974800</v>
      </c>
      <c r="D228" s="64">
        <f>SUM(D233:D235)</f>
        <v>14303600</v>
      </c>
      <c r="E228" s="64">
        <f>SUM(E233:E235)</f>
        <v>14303600</v>
      </c>
      <c r="F228" s="65">
        <f t="shared" si="136"/>
        <v>100</v>
      </c>
      <c r="G228" s="64">
        <f t="shared" si="137"/>
        <v>0</v>
      </c>
      <c r="H228" s="64"/>
      <c r="I228" s="64"/>
      <c r="J228" s="64"/>
      <c r="K228" s="66"/>
      <c r="L228" s="64"/>
      <c r="M228" s="64">
        <f t="shared" si="138"/>
        <v>30974800</v>
      </c>
      <c r="N228" s="64">
        <f t="shared" si="139"/>
        <v>14303600</v>
      </c>
      <c r="O228" s="64">
        <f t="shared" si="140"/>
        <v>14303600</v>
      </c>
      <c r="P228" s="67">
        <f t="shared" si="141"/>
        <v>100</v>
      </c>
      <c r="Q228" s="64">
        <f t="shared" si="142"/>
        <v>0</v>
      </c>
      <c r="R228" s="15"/>
      <c r="S228" s="15"/>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row>
    <row r="229" spans="1:244" s="7" customFormat="1" ht="22.5" hidden="1" customHeight="1" x14ac:dyDescent="0.3">
      <c r="A229" s="56"/>
      <c r="B229" s="157"/>
      <c r="C229" s="64"/>
      <c r="D229" s="64"/>
      <c r="E229" s="64"/>
      <c r="F229" s="65" t="e">
        <f t="shared" si="136"/>
        <v>#DIV/0!</v>
      </c>
      <c r="G229" s="64">
        <f t="shared" si="137"/>
        <v>0</v>
      </c>
      <c r="H229" s="64"/>
      <c r="I229" s="64"/>
      <c r="J229" s="68"/>
      <c r="K229" s="66" t="e">
        <f t="shared" si="145"/>
        <v>#DIV/0!</v>
      </c>
      <c r="L229" s="64">
        <f t="shared" si="146"/>
        <v>0</v>
      </c>
      <c r="M229" s="64">
        <f t="shared" si="138"/>
        <v>0</v>
      </c>
      <c r="N229" s="64">
        <f t="shared" si="139"/>
        <v>0</v>
      </c>
      <c r="O229" s="64">
        <f t="shared" si="140"/>
        <v>0</v>
      </c>
      <c r="P229" s="67" t="e">
        <f t="shared" si="141"/>
        <v>#DIV/0!</v>
      </c>
      <c r="Q229" s="64">
        <f t="shared" si="142"/>
        <v>0</v>
      </c>
      <c r="R229" s="15"/>
      <c r="S229" s="15"/>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row>
    <row r="230" spans="1:244" s="7" customFormat="1" ht="24" hidden="1" customHeight="1" x14ac:dyDescent="0.3">
      <c r="A230" s="56" t="s">
        <v>0</v>
      </c>
      <c r="B230" s="145" t="s">
        <v>1</v>
      </c>
      <c r="C230" s="64"/>
      <c r="D230" s="64"/>
      <c r="E230" s="64"/>
      <c r="F230" s="65" t="e">
        <f t="shared" si="136"/>
        <v>#DIV/0!</v>
      </c>
      <c r="G230" s="64">
        <f t="shared" si="137"/>
        <v>0</v>
      </c>
      <c r="H230" s="64"/>
      <c r="I230" s="64"/>
      <c r="J230" s="68"/>
      <c r="K230" s="66" t="e">
        <f t="shared" si="145"/>
        <v>#DIV/0!</v>
      </c>
      <c r="L230" s="64">
        <f t="shared" si="146"/>
        <v>0</v>
      </c>
      <c r="M230" s="64">
        <f t="shared" si="138"/>
        <v>0</v>
      </c>
      <c r="N230" s="64">
        <f t="shared" si="139"/>
        <v>0</v>
      </c>
      <c r="O230" s="64">
        <f t="shared" si="140"/>
        <v>0</v>
      </c>
      <c r="P230" s="67" t="e">
        <f t="shared" si="141"/>
        <v>#DIV/0!</v>
      </c>
      <c r="Q230" s="64">
        <f t="shared" si="142"/>
        <v>0</v>
      </c>
      <c r="R230" s="15"/>
      <c r="S230" s="15"/>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row>
    <row r="231" spans="1:244" s="7" customFormat="1" ht="20.25" hidden="1" customHeight="1" x14ac:dyDescent="0.3">
      <c r="A231" s="56" t="s">
        <v>10</v>
      </c>
      <c r="B231" s="123" t="s">
        <v>11</v>
      </c>
      <c r="C231" s="64"/>
      <c r="D231" s="64"/>
      <c r="E231" s="64"/>
      <c r="F231" s="65" t="e">
        <f t="shared" si="136"/>
        <v>#DIV/0!</v>
      </c>
      <c r="G231" s="64">
        <f t="shared" si="137"/>
        <v>0</v>
      </c>
      <c r="H231" s="64"/>
      <c r="I231" s="64"/>
      <c r="J231" s="68"/>
      <c r="K231" s="66" t="e">
        <f t="shared" si="145"/>
        <v>#DIV/0!</v>
      </c>
      <c r="L231" s="64">
        <f t="shared" si="146"/>
        <v>0</v>
      </c>
      <c r="M231" s="64">
        <f t="shared" si="138"/>
        <v>0</v>
      </c>
      <c r="N231" s="64">
        <f t="shared" si="139"/>
        <v>0</v>
      </c>
      <c r="O231" s="64">
        <f t="shared" si="140"/>
        <v>0</v>
      </c>
      <c r="P231" s="67" t="e">
        <f t="shared" si="141"/>
        <v>#DIV/0!</v>
      </c>
      <c r="Q231" s="64">
        <f t="shared" si="142"/>
        <v>0</v>
      </c>
      <c r="R231" s="15"/>
      <c r="S231" s="15"/>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row>
    <row r="232" spans="1:244" s="7" customFormat="1" ht="37.5" hidden="1" customHeight="1" x14ac:dyDescent="0.3">
      <c r="A232" s="56" t="s">
        <v>12</v>
      </c>
      <c r="B232" s="145" t="s">
        <v>6</v>
      </c>
      <c r="C232" s="64"/>
      <c r="D232" s="64"/>
      <c r="E232" s="64"/>
      <c r="F232" s="65" t="e">
        <f t="shared" si="136"/>
        <v>#DIV/0!</v>
      </c>
      <c r="G232" s="64">
        <f t="shared" si="137"/>
        <v>0</v>
      </c>
      <c r="H232" s="64"/>
      <c r="I232" s="64"/>
      <c r="J232" s="68"/>
      <c r="K232" s="66" t="e">
        <f t="shared" si="145"/>
        <v>#DIV/0!</v>
      </c>
      <c r="L232" s="64">
        <f t="shared" si="146"/>
        <v>0</v>
      </c>
      <c r="M232" s="64">
        <f t="shared" si="138"/>
        <v>0</v>
      </c>
      <c r="N232" s="64">
        <f t="shared" si="139"/>
        <v>0</v>
      </c>
      <c r="O232" s="64">
        <f t="shared" si="140"/>
        <v>0</v>
      </c>
      <c r="P232" s="67" t="e">
        <f t="shared" si="141"/>
        <v>#DIV/0!</v>
      </c>
      <c r="Q232" s="64">
        <f t="shared" si="142"/>
        <v>0</v>
      </c>
      <c r="R232" s="15"/>
      <c r="S232" s="15"/>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row>
    <row r="233" spans="1:244" s="14" customFormat="1" ht="26.25" customHeight="1" x14ac:dyDescent="0.3">
      <c r="A233" s="56" t="s">
        <v>156</v>
      </c>
      <c r="B233" s="159" t="s">
        <v>26</v>
      </c>
      <c r="C233" s="68">
        <v>15974800</v>
      </c>
      <c r="D233" s="68">
        <v>3993600</v>
      </c>
      <c r="E233" s="68">
        <v>3993600</v>
      </c>
      <c r="F233" s="69">
        <f t="shared" si="136"/>
        <v>100</v>
      </c>
      <c r="G233" s="68">
        <f t="shared" si="137"/>
        <v>0</v>
      </c>
      <c r="H233" s="68"/>
      <c r="I233" s="68"/>
      <c r="J233" s="68"/>
      <c r="K233" s="66"/>
      <c r="L233" s="64"/>
      <c r="M233" s="68">
        <f t="shared" si="138"/>
        <v>15974800</v>
      </c>
      <c r="N233" s="68">
        <f t="shared" si="139"/>
        <v>3993600</v>
      </c>
      <c r="O233" s="68">
        <f t="shared" si="140"/>
        <v>3993600</v>
      </c>
      <c r="P233" s="71">
        <f t="shared" si="141"/>
        <v>100</v>
      </c>
      <c r="Q233" s="68">
        <f t="shared" si="142"/>
        <v>0</v>
      </c>
      <c r="R233" s="15"/>
      <c r="S233" s="15"/>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row>
    <row r="234" spans="1:244" s="7" customFormat="1" ht="66.75" customHeight="1" x14ac:dyDescent="0.3">
      <c r="A234" s="160">
        <v>9800</v>
      </c>
      <c r="B234" s="48" t="s">
        <v>165</v>
      </c>
      <c r="C234" s="68">
        <v>10570000</v>
      </c>
      <c r="D234" s="68">
        <v>10310000</v>
      </c>
      <c r="E234" s="68">
        <v>10310000</v>
      </c>
      <c r="F234" s="69">
        <f t="shared" si="136"/>
        <v>100</v>
      </c>
      <c r="G234" s="68">
        <f t="shared" si="137"/>
        <v>0</v>
      </c>
      <c r="H234" s="68"/>
      <c r="I234" s="68"/>
      <c r="J234" s="68"/>
      <c r="K234" s="70"/>
      <c r="L234" s="68"/>
      <c r="M234" s="68">
        <f t="shared" si="138"/>
        <v>10570000</v>
      </c>
      <c r="N234" s="68">
        <f t="shared" si="139"/>
        <v>10310000</v>
      </c>
      <c r="O234" s="68">
        <f t="shared" si="140"/>
        <v>10310000</v>
      </c>
      <c r="P234" s="71">
        <f t="shared" si="141"/>
        <v>100</v>
      </c>
      <c r="Q234" s="68">
        <f t="shared" si="142"/>
        <v>0</v>
      </c>
      <c r="R234" s="15"/>
      <c r="S234" s="15"/>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row>
    <row r="235" spans="1:244" s="7" customFormat="1" ht="153.75" customHeight="1" x14ac:dyDescent="0.3">
      <c r="A235" s="160">
        <v>9820</v>
      </c>
      <c r="B235" s="48" t="s">
        <v>344</v>
      </c>
      <c r="C235" s="68">
        <v>4430000</v>
      </c>
      <c r="D235" s="68">
        <v>0</v>
      </c>
      <c r="E235" s="68">
        <v>0</v>
      </c>
      <c r="F235" s="69">
        <v>0</v>
      </c>
      <c r="G235" s="68">
        <f t="shared" si="137"/>
        <v>0</v>
      </c>
      <c r="H235" s="68"/>
      <c r="I235" s="68"/>
      <c r="J235" s="68"/>
      <c r="K235" s="70"/>
      <c r="L235" s="68"/>
      <c r="M235" s="68">
        <f t="shared" si="138"/>
        <v>4430000</v>
      </c>
      <c r="N235" s="68">
        <f t="shared" si="139"/>
        <v>0</v>
      </c>
      <c r="O235" s="68">
        <f t="shared" si="140"/>
        <v>0</v>
      </c>
      <c r="P235" s="71">
        <v>0</v>
      </c>
      <c r="Q235" s="68">
        <f t="shared" si="142"/>
        <v>0</v>
      </c>
      <c r="R235" s="15"/>
      <c r="S235" s="15"/>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row>
    <row r="236" spans="1:244" s="5" customFormat="1" ht="33" customHeight="1" x14ac:dyDescent="0.3">
      <c r="A236" s="58"/>
      <c r="B236" s="161" t="s">
        <v>202</v>
      </c>
      <c r="C236" s="64">
        <f>SUM(C223+C228)</f>
        <v>774328843.45000005</v>
      </c>
      <c r="D236" s="64">
        <f>SUM(D223+D228)</f>
        <v>248973217.63</v>
      </c>
      <c r="E236" s="64">
        <f>SUM(E223+E228)</f>
        <v>210527230.91</v>
      </c>
      <c r="F236" s="65">
        <f t="shared" si="136"/>
        <v>84.558183773350777</v>
      </c>
      <c r="G236" s="64">
        <f t="shared" si="137"/>
        <v>-38445986.719999999</v>
      </c>
      <c r="H236" s="64">
        <f>SUM(H223+H228)</f>
        <v>27885556</v>
      </c>
      <c r="I236" s="64">
        <f>SUM(I223+I228)</f>
        <v>13969690</v>
      </c>
      <c r="J236" s="64">
        <f>SUM(J223+J228)</f>
        <v>3458573.19</v>
      </c>
      <c r="K236" s="66">
        <f t="shared" si="145"/>
        <v>24.757694623144822</v>
      </c>
      <c r="L236" s="64">
        <f t="shared" si="146"/>
        <v>-10511116.810000001</v>
      </c>
      <c r="M236" s="64">
        <f t="shared" si="138"/>
        <v>802214399.45000005</v>
      </c>
      <c r="N236" s="64">
        <f t="shared" si="139"/>
        <v>262942907.63</v>
      </c>
      <c r="O236" s="64">
        <f t="shared" si="140"/>
        <v>213985804.09999999</v>
      </c>
      <c r="P236" s="67">
        <f t="shared" si="141"/>
        <v>81.381089921280562</v>
      </c>
      <c r="Q236" s="64">
        <f t="shared" si="142"/>
        <v>-48957103.530000001</v>
      </c>
      <c r="R236" s="43"/>
      <c r="S236" s="43"/>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row>
    <row r="237" spans="1:244" s="5" customFormat="1" ht="22.5" customHeight="1" x14ac:dyDescent="0.3">
      <c r="A237" s="58"/>
      <c r="B237" s="49" t="s">
        <v>19</v>
      </c>
      <c r="C237" s="77"/>
      <c r="D237" s="77"/>
      <c r="E237" s="76"/>
      <c r="F237" s="65"/>
      <c r="G237" s="64"/>
      <c r="H237" s="72">
        <v>16228004</v>
      </c>
      <c r="I237" s="72">
        <v>2553938</v>
      </c>
      <c r="J237" s="72">
        <v>1109514.04</v>
      </c>
      <c r="K237" s="74">
        <f t="shared" si="145"/>
        <v>43.443264480187068</v>
      </c>
      <c r="L237" s="72">
        <f t="shared" si="146"/>
        <v>-1444423.96</v>
      </c>
      <c r="M237" s="72">
        <f t="shared" si="138"/>
        <v>16228004</v>
      </c>
      <c r="N237" s="72">
        <f t="shared" si="139"/>
        <v>2553938</v>
      </c>
      <c r="O237" s="72">
        <f t="shared" si="140"/>
        <v>1109514.04</v>
      </c>
      <c r="P237" s="75">
        <f t="shared" si="141"/>
        <v>43.443264480187068</v>
      </c>
      <c r="Q237" s="72">
        <f t="shared" si="142"/>
        <v>-1444423.96</v>
      </c>
      <c r="R237" s="43"/>
      <c r="S237" s="43"/>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row>
    <row r="238" spans="1:244" s="7" customFormat="1" ht="24" customHeight="1" x14ac:dyDescent="0.3">
      <c r="A238" s="57"/>
      <c r="B238" s="48" t="s">
        <v>14</v>
      </c>
      <c r="C238" s="72"/>
      <c r="D238" s="72"/>
      <c r="E238" s="72"/>
      <c r="F238" s="65"/>
      <c r="G238" s="64"/>
      <c r="H238" s="64"/>
      <c r="I238" s="64"/>
      <c r="J238" s="68"/>
      <c r="K238" s="74"/>
      <c r="L238" s="72"/>
      <c r="M238" s="72"/>
      <c r="N238" s="64"/>
      <c r="O238" s="64"/>
      <c r="P238" s="75"/>
      <c r="Q238" s="72"/>
      <c r="R238" s="15"/>
      <c r="S238" s="15"/>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row>
    <row r="239" spans="1:244" s="7" customFormat="1" ht="24" customHeight="1" x14ac:dyDescent="0.3">
      <c r="A239" s="58">
        <v>2100</v>
      </c>
      <c r="B239" s="162" t="s">
        <v>327</v>
      </c>
      <c r="C239" s="64">
        <f>SUM(C240:C241)</f>
        <v>484273824.28999996</v>
      </c>
      <c r="D239" s="64">
        <f t="shared" ref="D239:E239" si="149">SUM(D240:D241)</f>
        <v>138037472.16999999</v>
      </c>
      <c r="E239" s="64">
        <f t="shared" si="149"/>
        <v>128144727.87</v>
      </c>
      <c r="F239" s="65">
        <f t="shared" si="136"/>
        <v>92.833290740200908</v>
      </c>
      <c r="G239" s="64">
        <f t="shared" si="137"/>
        <v>-9892744.2999999821</v>
      </c>
      <c r="H239" s="64">
        <f>SUM(H240:H241)</f>
        <v>1247745</v>
      </c>
      <c r="I239" s="64">
        <f t="shared" ref="I239:J239" si="150">SUM(I240:I241)</f>
        <v>1247745</v>
      </c>
      <c r="J239" s="64">
        <f t="shared" si="150"/>
        <v>154342.41999999998</v>
      </c>
      <c r="K239" s="74">
        <f t="shared" si="145"/>
        <v>12.369708554231833</v>
      </c>
      <c r="L239" s="72">
        <f t="shared" si="146"/>
        <v>-1093402.58</v>
      </c>
      <c r="M239" s="72">
        <f t="shared" si="138"/>
        <v>485521569.28999996</v>
      </c>
      <c r="N239" s="72">
        <f t="shared" ref="N239" si="151">SUM(D239+I239)</f>
        <v>139285217.16999999</v>
      </c>
      <c r="O239" s="72">
        <f t="shared" ref="O239" si="152">SUM(E239+J239)</f>
        <v>128299070.29000001</v>
      </c>
      <c r="P239" s="75">
        <f t="shared" si="141"/>
        <v>92.112481781472042</v>
      </c>
      <c r="Q239" s="72">
        <f t="shared" si="142"/>
        <v>-10986146.87999998</v>
      </c>
      <c r="R239" s="15"/>
      <c r="S239" s="15"/>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row>
    <row r="240" spans="1:244" s="7" customFormat="1" ht="23.25" customHeight="1" x14ac:dyDescent="0.3">
      <c r="A240" s="57">
        <v>2111</v>
      </c>
      <c r="B240" s="48" t="s">
        <v>22</v>
      </c>
      <c r="C240" s="68">
        <v>397571719.13</v>
      </c>
      <c r="D240" s="68">
        <v>113405790.13</v>
      </c>
      <c r="E240" s="68">
        <v>105397168.12</v>
      </c>
      <c r="F240" s="69">
        <f t="shared" si="136"/>
        <v>92.938083672077497</v>
      </c>
      <c r="G240" s="68">
        <f t="shared" si="137"/>
        <v>-8008622.0099999905</v>
      </c>
      <c r="H240" s="68">
        <v>1023547</v>
      </c>
      <c r="I240" s="68">
        <v>1023547</v>
      </c>
      <c r="J240" s="68">
        <v>126510.18</v>
      </c>
      <c r="K240" s="70">
        <f t="shared" si="145"/>
        <v>12.359977607281346</v>
      </c>
      <c r="L240" s="68">
        <f t="shared" si="146"/>
        <v>-897036.82000000007</v>
      </c>
      <c r="M240" s="68">
        <f t="shared" si="138"/>
        <v>398595266.13</v>
      </c>
      <c r="N240" s="68">
        <f t="shared" si="139"/>
        <v>114429337.13</v>
      </c>
      <c r="O240" s="68">
        <f t="shared" si="140"/>
        <v>105523678.30000001</v>
      </c>
      <c r="P240" s="71">
        <f t="shared" si="141"/>
        <v>92.217329005513236</v>
      </c>
      <c r="Q240" s="68">
        <f t="shared" si="142"/>
        <v>-8905658.8299999833</v>
      </c>
      <c r="R240" s="15"/>
      <c r="S240" s="15"/>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row>
    <row r="241" spans="1:244" s="7" customFormat="1" ht="21.75" customHeight="1" x14ac:dyDescent="0.3">
      <c r="A241" s="57">
        <v>2120</v>
      </c>
      <c r="B241" s="48" t="s">
        <v>27</v>
      </c>
      <c r="C241" s="68">
        <v>86702105.159999996</v>
      </c>
      <c r="D241" s="68">
        <v>24631682.039999999</v>
      </c>
      <c r="E241" s="68">
        <v>22747559.75</v>
      </c>
      <c r="F241" s="69">
        <f t="shared" si="136"/>
        <v>92.350817589556712</v>
      </c>
      <c r="G241" s="68">
        <f t="shared" si="137"/>
        <v>-1884122.2899999991</v>
      </c>
      <c r="H241" s="68">
        <v>224198</v>
      </c>
      <c r="I241" s="68">
        <v>224198</v>
      </c>
      <c r="J241" s="68">
        <v>27832.240000000002</v>
      </c>
      <c r="K241" s="70">
        <f t="shared" si="145"/>
        <v>12.414133935182296</v>
      </c>
      <c r="L241" s="68">
        <f t="shared" si="146"/>
        <v>-196365.76</v>
      </c>
      <c r="M241" s="68">
        <f t="shared" si="138"/>
        <v>86926303.159999996</v>
      </c>
      <c r="N241" s="68">
        <f t="shared" si="139"/>
        <v>24855880.039999999</v>
      </c>
      <c r="O241" s="68">
        <f t="shared" si="140"/>
        <v>22775391.989999998</v>
      </c>
      <c r="P241" s="71">
        <f t="shared" si="141"/>
        <v>91.629795257090393</v>
      </c>
      <c r="Q241" s="68">
        <f t="shared" si="142"/>
        <v>-2080488.0500000007</v>
      </c>
      <c r="R241" s="15"/>
      <c r="S241" s="15"/>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row>
    <row r="242" spans="1:244" s="7" customFormat="1" ht="20.25" customHeight="1" x14ac:dyDescent="0.3">
      <c r="A242" s="58">
        <v>2220</v>
      </c>
      <c r="B242" s="162" t="s">
        <v>25</v>
      </c>
      <c r="C242" s="72">
        <v>149683</v>
      </c>
      <c r="D242" s="72">
        <v>74961</v>
      </c>
      <c r="E242" s="72">
        <v>10850.43</v>
      </c>
      <c r="F242" s="73">
        <f t="shared" si="136"/>
        <v>14.474766878776965</v>
      </c>
      <c r="G242" s="72">
        <f t="shared" si="137"/>
        <v>-64110.57</v>
      </c>
      <c r="H242" s="72">
        <v>0</v>
      </c>
      <c r="I242" s="72">
        <v>0</v>
      </c>
      <c r="J242" s="72">
        <v>0</v>
      </c>
      <c r="K242" s="74">
        <v>0</v>
      </c>
      <c r="L242" s="72">
        <f t="shared" si="146"/>
        <v>0</v>
      </c>
      <c r="M242" s="72">
        <f t="shared" si="138"/>
        <v>149683</v>
      </c>
      <c r="N242" s="72">
        <f t="shared" si="139"/>
        <v>74961</v>
      </c>
      <c r="O242" s="72">
        <f t="shared" si="140"/>
        <v>10850.43</v>
      </c>
      <c r="P242" s="75">
        <f t="shared" si="141"/>
        <v>14.474766878776965</v>
      </c>
      <c r="Q242" s="72">
        <f t="shared" si="142"/>
        <v>-64110.57</v>
      </c>
      <c r="R242" s="15"/>
      <c r="S242" s="15"/>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row>
    <row r="243" spans="1:244" s="7" customFormat="1" ht="21" customHeight="1" x14ac:dyDescent="0.3">
      <c r="A243" s="58">
        <v>2230</v>
      </c>
      <c r="B243" s="162" t="s">
        <v>21</v>
      </c>
      <c r="C243" s="72">
        <v>18921231</v>
      </c>
      <c r="D243" s="72">
        <v>6898941</v>
      </c>
      <c r="E243" s="72">
        <v>4096618.45</v>
      </c>
      <c r="F243" s="73">
        <f t="shared" si="136"/>
        <v>59.380395483886581</v>
      </c>
      <c r="G243" s="72">
        <f t="shared" si="137"/>
        <v>-2802322.55</v>
      </c>
      <c r="H243" s="72">
        <v>8242637</v>
      </c>
      <c r="I243" s="72">
        <v>8242637</v>
      </c>
      <c r="J243" s="72">
        <v>1524529.26</v>
      </c>
      <c r="K243" s="74">
        <f t="shared" si="145"/>
        <v>18.49564963251445</v>
      </c>
      <c r="L243" s="72">
        <f t="shared" si="146"/>
        <v>-6718107.7400000002</v>
      </c>
      <c r="M243" s="72">
        <f t="shared" si="138"/>
        <v>27163868</v>
      </c>
      <c r="N243" s="72">
        <f>SUM(D243+I243)</f>
        <v>15141578</v>
      </c>
      <c r="O243" s="72">
        <f t="shared" si="140"/>
        <v>5621147.71</v>
      </c>
      <c r="P243" s="75">
        <f>SUM(O243/N243*100)</f>
        <v>37.123922684940766</v>
      </c>
      <c r="Q243" s="72">
        <f>SUM(O243-N243)</f>
        <v>-9520430.2899999991</v>
      </c>
      <c r="R243" s="15"/>
      <c r="S243" s="15"/>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row>
    <row r="244" spans="1:244" s="7" customFormat="1" ht="21" customHeight="1" x14ac:dyDescent="0.3">
      <c r="A244" s="58">
        <v>2270</v>
      </c>
      <c r="B244" s="162" t="s">
        <v>328</v>
      </c>
      <c r="C244" s="72">
        <f>SUM(C245:C249)</f>
        <v>44193409</v>
      </c>
      <c r="D244" s="72">
        <f t="shared" ref="D244:E244" si="153">SUM(D245:D249)</f>
        <v>21961461</v>
      </c>
      <c r="E244" s="72">
        <f t="shared" si="153"/>
        <v>17947195.869999997</v>
      </c>
      <c r="F244" s="73">
        <f t="shared" si="136"/>
        <v>81.721320225462222</v>
      </c>
      <c r="G244" s="72">
        <f t="shared" si="137"/>
        <v>-4014265.1300000027</v>
      </c>
      <c r="H244" s="72">
        <f>SUM(H245:H249)</f>
        <v>1341979</v>
      </c>
      <c r="I244" s="72">
        <f t="shared" ref="I244:J244" si="154">SUM(I245:I249)</f>
        <v>1341979</v>
      </c>
      <c r="J244" s="72">
        <f t="shared" si="154"/>
        <v>474584.78</v>
      </c>
      <c r="K244" s="74">
        <f t="shared" si="145"/>
        <v>35.364545942969308</v>
      </c>
      <c r="L244" s="72">
        <f t="shared" si="146"/>
        <v>-867394.22</v>
      </c>
      <c r="M244" s="72">
        <f t="shared" si="138"/>
        <v>45535388</v>
      </c>
      <c r="N244" s="72">
        <f t="shared" ref="N244" si="155">SUM(D244+I244)</f>
        <v>23303440</v>
      </c>
      <c r="O244" s="72">
        <f t="shared" si="140"/>
        <v>18421780.649999999</v>
      </c>
      <c r="P244" s="75">
        <f>SUM(O244/N244*100)</f>
        <v>79.051765104207789</v>
      </c>
      <c r="Q244" s="72">
        <f>SUM(O244-N244)</f>
        <v>-4881659.3500000015</v>
      </c>
      <c r="R244" s="15"/>
      <c r="S244" s="15"/>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row>
    <row r="245" spans="1:244" s="14" customFormat="1" ht="21.75" customHeight="1" x14ac:dyDescent="0.3">
      <c r="A245" s="163">
        <v>2271</v>
      </c>
      <c r="B245" s="164" t="s">
        <v>15</v>
      </c>
      <c r="C245" s="68">
        <v>21259415</v>
      </c>
      <c r="D245" s="68">
        <v>14365142</v>
      </c>
      <c r="E245" s="68">
        <v>13241818.09</v>
      </c>
      <c r="F245" s="69">
        <f t="shared" si="136"/>
        <v>92.180210192144287</v>
      </c>
      <c r="G245" s="68">
        <f t="shared" si="137"/>
        <v>-1123323.9100000001</v>
      </c>
      <c r="H245" s="68">
        <v>463555</v>
      </c>
      <c r="I245" s="68">
        <v>463555</v>
      </c>
      <c r="J245" s="68">
        <v>185390.22</v>
      </c>
      <c r="K245" s="70">
        <f t="shared" si="145"/>
        <v>39.993144287085677</v>
      </c>
      <c r="L245" s="68">
        <f t="shared" si="146"/>
        <v>-278164.78000000003</v>
      </c>
      <c r="M245" s="68">
        <f t="shared" si="138"/>
        <v>21722970</v>
      </c>
      <c r="N245" s="68">
        <f t="shared" si="139"/>
        <v>14828697</v>
      </c>
      <c r="O245" s="68">
        <f t="shared" si="140"/>
        <v>13427208.310000001</v>
      </c>
      <c r="P245" s="71">
        <f t="shared" si="141"/>
        <v>90.548807558749104</v>
      </c>
      <c r="Q245" s="68">
        <f t="shared" si="142"/>
        <v>-1401488.6899999995</v>
      </c>
      <c r="R245" s="15"/>
      <c r="S245" s="15"/>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c r="DO245" s="13"/>
      <c r="DP245" s="13"/>
      <c r="DQ245" s="13"/>
      <c r="DR245" s="13"/>
      <c r="DS245" s="13"/>
      <c r="DT245" s="13"/>
      <c r="DU245" s="13"/>
      <c r="DV245" s="13"/>
      <c r="DW245" s="13"/>
      <c r="DX245" s="13"/>
      <c r="DY245" s="13"/>
      <c r="DZ245" s="13"/>
      <c r="EA245" s="13"/>
      <c r="EB245" s="13"/>
      <c r="EC245" s="13"/>
      <c r="ED245" s="13"/>
      <c r="EE245" s="13"/>
      <c r="EF245" s="13"/>
      <c r="EG245" s="13"/>
      <c r="EH245" s="13"/>
      <c r="EI245" s="13"/>
      <c r="EJ245" s="13"/>
      <c r="EK245" s="13"/>
      <c r="EL245" s="13"/>
      <c r="EM245" s="13"/>
      <c r="EN245" s="13"/>
      <c r="EO245" s="13"/>
      <c r="EP245" s="13"/>
      <c r="EQ245" s="13"/>
      <c r="ER245" s="13"/>
      <c r="ES245" s="13"/>
      <c r="ET245" s="13"/>
      <c r="EU245" s="13"/>
      <c r="EV245" s="13"/>
      <c r="EW245" s="13"/>
      <c r="EX245" s="13"/>
      <c r="EY245" s="13"/>
      <c r="EZ245" s="13"/>
      <c r="FA245" s="13"/>
      <c r="FB245" s="13"/>
      <c r="FC245" s="13"/>
      <c r="FD245" s="13"/>
      <c r="FE245" s="13"/>
      <c r="FF245" s="13"/>
      <c r="FG245" s="13"/>
      <c r="FH245" s="13"/>
      <c r="FI245" s="13"/>
      <c r="FJ245" s="13"/>
      <c r="FK245" s="13"/>
      <c r="FL245" s="13"/>
      <c r="FM245" s="13"/>
      <c r="FN245" s="13"/>
      <c r="FO245" s="13"/>
      <c r="FP245" s="13"/>
      <c r="FQ245" s="13"/>
      <c r="FR245" s="13"/>
      <c r="FS245" s="13"/>
      <c r="FT245" s="13"/>
      <c r="FU245" s="13"/>
      <c r="FV245" s="13"/>
      <c r="FW245" s="13"/>
      <c r="FX245" s="13"/>
      <c r="FY245" s="13"/>
      <c r="FZ245" s="13"/>
      <c r="GA245" s="13"/>
      <c r="GB245" s="13"/>
      <c r="GC245" s="13"/>
      <c r="GD245" s="13"/>
      <c r="GE245" s="13"/>
      <c r="GF245" s="13"/>
      <c r="GG245" s="13"/>
      <c r="GH245" s="13"/>
      <c r="GI245" s="13"/>
      <c r="GJ245" s="13"/>
      <c r="GK245" s="13"/>
      <c r="GL245" s="13"/>
      <c r="GM245" s="13"/>
      <c r="GN245" s="13"/>
      <c r="GO245" s="13"/>
      <c r="GP245" s="13"/>
      <c r="GQ245" s="13"/>
      <c r="GR245" s="13"/>
      <c r="GS245" s="13"/>
      <c r="GT245" s="13"/>
      <c r="GU245" s="13"/>
      <c r="GV245" s="13"/>
      <c r="GW245" s="13"/>
      <c r="GX245" s="13"/>
      <c r="GY245" s="13"/>
      <c r="GZ245" s="13"/>
      <c r="HA245" s="13"/>
      <c r="HB245" s="13"/>
      <c r="HC245" s="13"/>
      <c r="HD245" s="13"/>
      <c r="HE245" s="13"/>
      <c r="HF245" s="13"/>
      <c r="HG245" s="13"/>
      <c r="HH245" s="13"/>
      <c r="HI245" s="13"/>
      <c r="HJ245" s="13"/>
      <c r="HK245" s="13"/>
      <c r="HL245" s="13"/>
      <c r="HM245" s="13"/>
      <c r="HN245" s="13"/>
      <c r="HO245" s="13"/>
      <c r="HP245" s="13"/>
      <c r="HQ245" s="13"/>
      <c r="HR245" s="13"/>
      <c r="HS245" s="13"/>
      <c r="HT245" s="13"/>
      <c r="HU245" s="13"/>
      <c r="HV245" s="13"/>
      <c r="HW245" s="13"/>
      <c r="HX245" s="13"/>
      <c r="HY245" s="13"/>
      <c r="HZ245" s="13"/>
      <c r="IA245" s="13"/>
      <c r="IB245" s="13"/>
      <c r="IC245" s="13"/>
      <c r="ID245" s="13"/>
      <c r="IE245" s="13"/>
      <c r="IF245" s="13"/>
      <c r="IG245" s="13"/>
      <c r="IH245" s="13"/>
      <c r="II245" s="13"/>
      <c r="IJ245" s="13"/>
    </row>
    <row r="246" spans="1:244" s="7" customFormat="1" ht="21" customHeight="1" x14ac:dyDescent="0.3">
      <c r="A246" s="163">
        <v>2272</v>
      </c>
      <c r="B246" s="164" t="s">
        <v>23</v>
      </c>
      <c r="C246" s="68">
        <v>1060515</v>
      </c>
      <c r="D246" s="68">
        <v>409693</v>
      </c>
      <c r="E246" s="68">
        <v>260526.12</v>
      </c>
      <c r="F246" s="69">
        <f t="shared" si="136"/>
        <v>63.590571476691082</v>
      </c>
      <c r="G246" s="68">
        <f t="shared" si="137"/>
        <v>-149166.88</v>
      </c>
      <c r="H246" s="68">
        <v>95282</v>
      </c>
      <c r="I246" s="68">
        <v>95282</v>
      </c>
      <c r="J246" s="68">
        <v>31718.07</v>
      </c>
      <c r="K246" s="70">
        <f t="shared" si="145"/>
        <v>33.28862744274889</v>
      </c>
      <c r="L246" s="68">
        <f t="shared" si="146"/>
        <v>-63563.93</v>
      </c>
      <c r="M246" s="68">
        <f t="shared" si="138"/>
        <v>1155797</v>
      </c>
      <c r="N246" s="68">
        <f t="shared" si="139"/>
        <v>504975</v>
      </c>
      <c r="O246" s="68">
        <f t="shared" si="140"/>
        <v>292244.19</v>
      </c>
      <c r="P246" s="71">
        <f t="shared" si="141"/>
        <v>57.873001633744245</v>
      </c>
      <c r="Q246" s="68">
        <f t="shared" si="142"/>
        <v>-212730.81</v>
      </c>
      <c r="R246" s="15"/>
      <c r="S246" s="15"/>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row>
    <row r="247" spans="1:244" s="7" customFormat="1" ht="20.25" customHeight="1" x14ac:dyDescent="0.3">
      <c r="A247" s="163">
        <v>2273</v>
      </c>
      <c r="B247" s="164" t="s">
        <v>16</v>
      </c>
      <c r="C247" s="68">
        <v>15618658</v>
      </c>
      <c r="D247" s="68">
        <v>4831311</v>
      </c>
      <c r="E247" s="68">
        <v>3113915.43</v>
      </c>
      <c r="F247" s="69">
        <f t="shared" si="136"/>
        <v>64.452804425134303</v>
      </c>
      <c r="G247" s="68">
        <f t="shared" si="137"/>
        <v>-1717395.5699999998</v>
      </c>
      <c r="H247" s="68">
        <v>779199</v>
      </c>
      <c r="I247" s="68">
        <v>779199</v>
      </c>
      <c r="J247" s="68">
        <v>186355.97</v>
      </c>
      <c r="K247" s="70">
        <f t="shared" si="145"/>
        <v>23.916351278684907</v>
      </c>
      <c r="L247" s="68">
        <f t="shared" si="146"/>
        <v>-592843.03</v>
      </c>
      <c r="M247" s="68">
        <f t="shared" si="138"/>
        <v>16397857</v>
      </c>
      <c r="N247" s="68">
        <f t="shared" si="139"/>
        <v>5610510</v>
      </c>
      <c r="O247" s="68">
        <f t="shared" si="140"/>
        <v>3300271.4000000004</v>
      </c>
      <c r="P247" s="71">
        <f t="shared" si="141"/>
        <v>58.823019654184741</v>
      </c>
      <c r="Q247" s="68">
        <f t="shared" si="142"/>
        <v>-2310238.5999999996</v>
      </c>
      <c r="R247" s="15"/>
      <c r="S247" s="15"/>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row>
    <row r="248" spans="1:244" s="14" customFormat="1" ht="21" customHeight="1" x14ac:dyDescent="0.3">
      <c r="A248" s="57">
        <v>2274</v>
      </c>
      <c r="B248" s="48" t="s">
        <v>17</v>
      </c>
      <c r="C248" s="68">
        <v>753855</v>
      </c>
      <c r="D248" s="68">
        <v>444570</v>
      </c>
      <c r="E248" s="68">
        <v>219745.41</v>
      </c>
      <c r="F248" s="69">
        <f t="shared" si="136"/>
        <v>49.428753627100349</v>
      </c>
      <c r="G248" s="68">
        <f t="shared" si="137"/>
        <v>-224824.59</v>
      </c>
      <c r="H248" s="68">
        <v>0</v>
      </c>
      <c r="I248" s="68">
        <v>0</v>
      </c>
      <c r="J248" s="68">
        <v>50301.13</v>
      </c>
      <c r="K248" s="70">
        <v>0</v>
      </c>
      <c r="L248" s="68">
        <f t="shared" si="146"/>
        <v>50301.13</v>
      </c>
      <c r="M248" s="68">
        <f t="shared" si="138"/>
        <v>753855</v>
      </c>
      <c r="N248" s="68">
        <f t="shared" si="139"/>
        <v>444570</v>
      </c>
      <c r="O248" s="68">
        <f t="shared" si="140"/>
        <v>270046.53999999998</v>
      </c>
      <c r="P248" s="71">
        <f t="shared" si="141"/>
        <v>60.743311514497144</v>
      </c>
      <c r="Q248" s="68">
        <f t="shared" si="142"/>
        <v>-174523.46000000002</v>
      </c>
      <c r="R248" s="15"/>
      <c r="S248" s="15"/>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3"/>
      <c r="EV248" s="13"/>
      <c r="EW248" s="13"/>
      <c r="EX248" s="13"/>
      <c r="EY248" s="13"/>
      <c r="EZ248" s="13"/>
      <c r="FA248" s="13"/>
      <c r="FB248" s="13"/>
      <c r="FC248" s="13"/>
      <c r="FD248" s="13"/>
      <c r="FE248" s="13"/>
      <c r="FF248" s="13"/>
      <c r="FG248" s="13"/>
      <c r="FH248" s="13"/>
      <c r="FI248" s="13"/>
      <c r="FJ248" s="13"/>
      <c r="FK248" s="13"/>
      <c r="FL248" s="13"/>
      <c r="FM248" s="13"/>
      <c r="FN248" s="13"/>
      <c r="FO248" s="13"/>
      <c r="FP248" s="13"/>
      <c r="FQ248" s="13"/>
      <c r="FR248" s="13"/>
      <c r="FS248" s="13"/>
      <c r="FT248" s="13"/>
      <c r="FU248" s="13"/>
      <c r="FV248" s="13"/>
      <c r="FW248" s="13"/>
      <c r="FX248" s="13"/>
      <c r="FY248" s="13"/>
      <c r="FZ248" s="13"/>
      <c r="GA248" s="13"/>
      <c r="GB248" s="13"/>
      <c r="GC248" s="13"/>
      <c r="GD248" s="13"/>
      <c r="GE248" s="13"/>
      <c r="GF248" s="13"/>
      <c r="GG248" s="13"/>
      <c r="GH248" s="13"/>
      <c r="GI248" s="13"/>
      <c r="GJ248" s="13"/>
      <c r="GK248" s="13"/>
      <c r="GL248" s="13"/>
      <c r="GM248" s="13"/>
      <c r="GN248" s="13"/>
      <c r="GO248" s="13"/>
      <c r="GP248" s="13"/>
      <c r="GQ248" s="13"/>
      <c r="GR248" s="13"/>
      <c r="GS248" s="13"/>
      <c r="GT248" s="13"/>
      <c r="GU248" s="13"/>
      <c r="GV248" s="13"/>
      <c r="GW248" s="13"/>
      <c r="GX248" s="13"/>
      <c r="GY248" s="13"/>
      <c r="GZ248" s="13"/>
      <c r="HA248" s="13"/>
      <c r="HB248" s="13"/>
      <c r="HC248" s="13"/>
      <c r="HD248" s="13"/>
      <c r="HE248" s="13"/>
      <c r="HF248" s="13"/>
      <c r="HG248" s="13"/>
      <c r="HH248" s="13"/>
      <c r="HI248" s="13"/>
      <c r="HJ248" s="13"/>
      <c r="HK248" s="13"/>
      <c r="HL248" s="13"/>
      <c r="HM248" s="13"/>
      <c r="HN248" s="13"/>
      <c r="HO248" s="13"/>
      <c r="HP248" s="13"/>
      <c r="HQ248" s="13"/>
      <c r="HR248" s="13"/>
      <c r="HS248" s="13"/>
      <c r="HT248" s="13"/>
      <c r="HU248" s="13"/>
      <c r="HV248" s="13"/>
      <c r="HW248" s="13"/>
      <c r="HX248" s="13"/>
      <c r="HY248" s="13"/>
      <c r="HZ248" s="13"/>
      <c r="IA248" s="13"/>
      <c r="IB248" s="13"/>
      <c r="IC248" s="13"/>
      <c r="ID248" s="13"/>
      <c r="IE248" s="13"/>
      <c r="IF248" s="13"/>
      <c r="IG248" s="13"/>
      <c r="IH248" s="13"/>
      <c r="II248" s="13"/>
      <c r="IJ248" s="13"/>
    </row>
    <row r="249" spans="1:244" s="7" customFormat="1" ht="19.5" customHeight="1" x14ac:dyDescent="0.3">
      <c r="A249" s="57">
        <v>2275</v>
      </c>
      <c r="B249" s="48" t="s">
        <v>18</v>
      </c>
      <c r="C249" s="68">
        <v>5500966</v>
      </c>
      <c r="D249" s="68">
        <v>1910745</v>
      </c>
      <c r="E249" s="68">
        <v>1111190.82</v>
      </c>
      <c r="F249" s="69">
        <f t="shared" si="136"/>
        <v>58.15484640807643</v>
      </c>
      <c r="G249" s="68">
        <f t="shared" si="137"/>
        <v>-799554.17999999993</v>
      </c>
      <c r="H249" s="68">
        <v>3943</v>
      </c>
      <c r="I249" s="68">
        <v>3943</v>
      </c>
      <c r="J249" s="68">
        <v>20819.39</v>
      </c>
      <c r="K249" s="70">
        <v>0</v>
      </c>
      <c r="L249" s="68">
        <f t="shared" si="146"/>
        <v>16876.39</v>
      </c>
      <c r="M249" s="68">
        <f t="shared" si="138"/>
        <v>5504909</v>
      </c>
      <c r="N249" s="68">
        <f t="shared" si="139"/>
        <v>1914688</v>
      </c>
      <c r="O249" s="68">
        <f t="shared" si="140"/>
        <v>1132010.21</v>
      </c>
      <c r="P249" s="71">
        <f t="shared" si="141"/>
        <v>59.122437180365672</v>
      </c>
      <c r="Q249" s="68">
        <f t="shared" si="142"/>
        <v>-782677.79</v>
      </c>
      <c r="R249" s="15"/>
      <c r="S249" s="15"/>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row>
    <row r="250" spans="1:244" s="14" customFormat="1" ht="21" customHeight="1" x14ac:dyDescent="0.3">
      <c r="A250" s="58">
        <v>2730</v>
      </c>
      <c r="B250" s="162" t="s">
        <v>24</v>
      </c>
      <c r="C250" s="72">
        <v>20857137</v>
      </c>
      <c r="D250" s="72">
        <v>5272278.5</v>
      </c>
      <c r="E250" s="72">
        <v>4254808.8099999996</v>
      </c>
      <c r="F250" s="73">
        <f t="shared" si="136"/>
        <v>80.701518518037304</v>
      </c>
      <c r="G250" s="72">
        <f t="shared" si="137"/>
        <v>-1017469.6900000004</v>
      </c>
      <c r="H250" s="72">
        <v>0</v>
      </c>
      <c r="I250" s="72">
        <v>0</v>
      </c>
      <c r="J250" s="72">
        <v>0</v>
      </c>
      <c r="K250" s="74">
        <v>0</v>
      </c>
      <c r="L250" s="72">
        <f t="shared" si="146"/>
        <v>0</v>
      </c>
      <c r="M250" s="72">
        <f t="shared" si="138"/>
        <v>20857137</v>
      </c>
      <c r="N250" s="72">
        <f t="shared" si="139"/>
        <v>5272278.5</v>
      </c>
      <c r="O250" s="72">
        <f t="shared" si="140"/>
        <v>4254808.8099999996</v>
      </c>
      <c r="P250" s="75">
        <f t="shared" si="141"/>
        <v>80.701518518037304</v>
      </c>
      <c r="Q250" s="72">
        <f t="shared" si="142"/>
        <v>-1017469.6900000004</v>
      </c>
      <c r="R250" s="15"/>
      <c r="S250" s="15"/>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c r="DZ250" s="13"/>
      <c r="EA250" s="13"/>
      <c r="EB250" s="13"/>
      <c r="EC250" s="13"/>
      <c r="ED250" s="13"/>
      <c r="EE250" s="13"/>
      <c r="EF250" s="13"/>
      <c r="EG250" s="13"/>
      <c r="EH250" s="13"/>
      <c r="EI250" s="13"/>
      <c r="EJ250" s="13"/>
      <c r="EK250" s="13"/>
      <c r="EL250" s="13"/>
      <c r="EM250" s="13"/>
      <c r="EN250" s="13"/>
      <c r="EO250" s="13"/>
      <c r="EP250" s="13"/>
      <c r="EQ250" s="13"/>
      <c r="ER250" s="13"/>
      <c r="ES250" s="13"/>
      <c r="ET250" s="13"/>
      <c r="EU250" s="13"/>
      <c r="EV250" s="13"/>
      <c r="EW250" s="13"/>
      <c r="EX250" s="13"/>
      <c r="EY250" s="13"/>
      <c r="EZ250" s="13"/>
      <c r="FA250" s="13"/>
      <c r="FB250" s="13"/>
      <c r="FC250" s="13"/>
      <c r="FD250" s="13"/>
      <c r="FE250" s="13"/>
      <c r="FF250" s="13"/>
      <c r="FG250" s="13"/>
      <c r="FH250" s="13"/>
      <c r="FI250" s="13"/>
      <c r="FJ250" s="13"/>
      <c r="FK250" s="13"/>
      <c r="FL250" s="13"/>
      <c r="FM250" s="13"/>
      <c r="FN250" s="13"/>
      <c r="FO250" s="13"/>
      <c r="FP250" s="13"/>
      <c r="FQ250" s="13"/>
      <c r="FR250" s="13"/>
      <c r="FS250" s="13"/>
      <c r="FT250" s="13"/>
      <c r="FU250" s="13"/>
      <c r="FV250" s="13"/>
      <c r="FW250" s="13"/>
      <c r="FX250" s="13"/>
      <c r="FY250" s="13"/>
      <c r="FZ250" s="13"/>
      <c r="GA250" s="13"/>
      <c r="GB250" s="13"/>
      <c r="GC250" s="13"/>
      <c r="GD250" s="13"/>
      <c r="GE250" s="13"/>
      <c r="GF250" s="13"/>
      <c r="GG250" s="13"/>
      <c r="GH250" s="13"/>
      <c r="GI250" s="13"/>
      <c r="GJ250" s="13"/>
      <c r="GK250" s="13"/>
      <c r="GL250" s="13"/>
      <c r="GM250" s="13"/>
      <c r="GN250" s="13"/>
      <c r="GO250" s="13"/>
      <c r="GP250" s="13"/>
      <c r="GQ250" s="13"/>
      <c r="GR250" s="13"/>
      <c r="GS250" s="13"/>
      <c r="GT250" s="13"/>
      <c r="GU250" s="13"/>
      <c r="GV250" s="13"/>
      <c r="GW250" s="13"/>
      <c r="GX250" s="13"/>
      <c r="GY250" s="13"/>
      <c r="GZ250" s="13"/>
      <c r="HA250" s="13"/>
      <c r="HB250" s="13"/>
      <c r="HC250" s="13"/>
      <c r="HD250" s="13"/>
      <c r="HE250" s="13"/>
      <c r="HF250" s="13"/>
      <c r="HG250" s="13"/>
      <c r="HH250" s="13"/>
      <c r="HI250" s="13"/>
      <c r="HJ250" s="13"/>
      <c r="HK250" s="13"/>
      <c r="HL250" s="13"/>
      <c r="HM250" s="13"/>
      <c r="HN250" s="13"/>
      <c r="HO250" s="13"/>
      <c r="HP250" s="13"/>
      <c r="HQ250" s="13"/>
      <c r="HR250" s="13"/>
      <c r="HS250" s="13"/>
      <c r="HT250" s="13"/>
      <c r="HU250" s="13"/>
      <c r="HV250" s="13"/>
      <c r="HW250" s="13"/>
      <c r="HX250" s="13"/>
      <c r="HY250" s="13"/>
      <c r="HZ250" s="13"/>
      <c r="IA250" s="13"/>
      <c r="IB250" s="13"/>
      <c r="IC250" s="13"/>
      <c r="ID250" s="13"/>
      <c r="IE250" s="13"/>
      <c r="IF250" s="13"/>
      <c r="IG250" s="13"/>
      <c r="IH250" s="13"/>
      <c r="II250" s="13"/>
      <c r="IJ250" s="13"/>
    </row>
    <row r="251" spans="1:244" s="14" customFormat="1" ht="19.5" customHeight="1" x14ac:dyDescent="0.3">
      <c r="A251" s="57"/>
      <c r="B251" s="48"/>
      <c r="C251" s="72"/>
      <c r="D251" s="72"/>
      <c r="E251" s="72"/>
      <c r="F251" s="65"/>
      <c r="G251" s="64"/>
      <c r="H251" s="64"/>
      <c r="I251" s="64"/>
      <c r="J251" s="68"/>
      <c r="K251" s="74"/>
      <c r="L251" s="64"/>
      <c r="M251" s="64"/>
      <c r="N251" s="64"/>
      <c r="O251" s="64"/>
      <c r="P251" s="67"/>
      <c r="Q251" s="64"/>
      <c r="R251" s="15"/>
      <c r="S251" s="15"/>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row>
    <row r="252" spans="1:244" s="14" customFormat="1" ht="27.75" customHeight="1" x14ac:dyDescent="0.3">
      <c r="A252" s="165">
        <v>8000</v>
      </c>
      <c r="B252" s="166" t="s">
        <v>203</v>
      </c>
      <c r="C252" s="72">
        <f>SUM(C253+C255)</f>
        <v>0</v>
      </c>
      <c r="D252" s="72">
        <f>SUM(D253+D255)</f>
        <v>0</v>
      </c>
      <c r="E252" s="72">
        <f>SUM(E253+E255)</f>
        <v>0</v>
      </c>
      <c r="F252" s="73">
        <v>0</v>
      </c>
      <c r="G252" s="72">
        <f t="shared" si="137"/>
        <v>0</v>
      </c>
      <c r="H252" s="72">
        <f>SUM(H253+H255)</f>
        <v>0</v>
      </c>
      <c r="I252" s="72">
        <f>SUM(I253+I255)</f>
        <v>0</v>
      </c>
      <c r="J252" s="72">
        <f>SUM(J253+J255)</f>
        <v>-25.87</v>
      </c>
      <c r="K252" s="74">
        <v>0</v>
      </c>
      <c r="L252" s="72">
        <f t="shared" si="146"/>
        <v>-25.87</v>
      </c>
      <c r="M252" s="72">
        <f t="shared" si="138"/>
        <v>0</v>
      </c>
      <c r="N252" s="72">
        <f t="shared" si="139"/>
        <v>0</v>
      </c>
      <c r="O252" s="72">
        <f t="shared" si="140"/>
        <v>-25.87</v>
      </c>
      <c r="P252" s="75">
        <v>0</v>
      </c>
      <c r="Q252" s="72">
        <f t="shared" si="142"/>
        <v>-25.87</v>
      </c>
      <c r="R252" s="15"/>
      <c r="S252" s="15"/>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row>
    <row r="253" spans="1:244" s="14" customFormat="1" ht="81" customHeight="1" x14ac:dyDescent="0.3">
      <c r="A253" s="167">
        <v>8820</v>
      </c>
      <c r="B253" s="89" t="s">
        <v>161</v>
      </c>
      <c r="C253" s="131"/>
      <c r="D253" s="131"/>
      <c r="E253" s="131"/>
      <c r="F253" s="65"/>
      <c r="G253" s="64"/>
      <c r="H253" s="72">
        <f>SUM(H254)</f>
        <v>0</v>
      </c>
      <c r="I253" s="72">
        <f>SUM(I254)</f>
        <v>0</v>
      </c>
      <c r="J253" s="72">
        <f>SUM(J254)</f>
        <v>-25.87</v>
      </c>
      <c r="K253" s="74">
        <v>0</v>
      </c>
      <c r="L253" s="72">
        <f t="shared" si="146"/>
        <v>-25.87</v>
      </c>
      <c r="M253" s="72">
        <f t="shared" si="138"/>
        <v>0</v>
      </c>
      <c r="N253" s="72">
        <f t="shared" si="139"/>
        <v>0</v>
      </c>
      <c r="O253" s="72">
        <f t="shared" si="140"/>
        <v>-25.87</v>
      </c>
      <c r="P253" s="75">
        <v>0</v>
      </c>
      <c r="Q253" s="72">
        <f t="shared" si="142"/>
        <v>-25.87</v>
      </c>
      <c r="R253" s="46"/>
      <c r="S253" s="46"/>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row>
    <row r="254" spans="1:244" s="14" customFormat="1" ht="63" customHeight="1" x14ac:dyDescent="0.3">
      <c r="A254" s="78">
        <v>8822</v>
      </c>
      <c r="B254" s="90" t="s">
        <v>178</v>
      </c>
      <c r="C254" s="131"/>
      <c r="D254" s="131"/>
      <c r="E254" s="131"/>
      <c r="F254" s="65"/>
      <c r="G254" s="64"/>
      <c r="H254" s="68">
        <v>0</v>
      </c>
      <c r="I254" s="68">
        <v>0</v>
      </c>
      <c r="J254" s="68">
        <v>-25.87</v>
      </c>
      <c r="K254" s="74">
        <v>0</v>
      </c>
      <c r="L254" s="68">
        <f t="shared" si="146"/>
        <v>-25.87</v>
      </c>
      <c r="M254" s="68">
        <f t="shared" si="138"/>
        <v>0</v>
      </c>
      <c r="N254" s="68">
        <f t="shared" si="139"/>
        <v>0</v>
      </c>
      <c r="O254" s="68">
        <f t="shared" si="140"/>
        <v>-25.87</v>
      </c>
      <c r="P254" s="71">
        <v>0</v>
      </c>
      <c r="Q254" s="68">
        <f t="shared" si="142"/>
        <v>-25.87</v>
      </c>
      <c r="R254" s="46"/>
      <c r="S254" s="46"/>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row>
    <row r="255" spans="1:244" s="14" customFormat="1" ht="38.25" hidden="1" customHeight="1" x14ac:dyDescent="0.3">
      <c r="A255" s="58">
        <v>8860</v>
      </c>
      <c r="B255" s="89" t="s">
        <v>204</v>
      </c>
      <c r="C255" s="72">
        <f>SUM(C256:C257)</f>
        <v>0</v>
      </c>
      <c r="D255" s="72">
        <f>SUM(D256:D257)</f>
        <v>0</v>
      </c>
      <c r="E255" s="72">
        <f>SUM(E256:E257)</f>
        <v>0</v>
      </c>
      <c r="F255" s="73">
        <v>0</v>
      </c>
      <c r="G255" s="72">
        <f t="shared" si="137"/>
        <v>0</v>
      </c>
      <c r="H255" s="72">
        <f>SUM(H256:H257)</f>
        <v>0</v>
      </c>
      <c r="I255" s="72">
        <f>SUM(I256:I257)</f>
        <v>0</v>
      </c>
      <c r="J255" s="72">
        <f>SUM(J256:J257)</f>
        <v>0</v>
      </c>
      <c r="K255" s="74" t="e">
        <f t="shared" si="145"/>
        <v>#DIV/0!</v>
      </c>
      <c r="L255" s="72">
        <f t="shared" si="146"/>
        <v>0</v>
      </c>
      <c r="M255" s="72">
        <f t="shared" si="138"/>
        <v>0</v>
      </c>
      <c r="N255" s="72">
        <f t="shared" si="139"/>
        <v>0</v>
      </c>
      <c r="O255" s="72">
        <f t="shared" si="140"/>
        <v>0</v>
      </c>
      <c r="P255" s="75" t="e">
        <f t="shared" si="141"/>
        <v>#DIV/0!</v>
      </c>
      <c r="Q255" s="72">
        <f t="shared" si="142"/>
        <v>0</v>
      </c>
      <c r="R255" s="46"/>
      <c r="S255" s="46"/>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13"/>
      <c r="DP255" s="13"/>
      <c r="DQ255" s="13"/>
      <c r="DR255" s="13"/>
      <c r="DS255" s="13"/>
      <c r="DT255" s="13"/>
      <c r="DU255" s="13"/>
      <c r="DV255" s="13"/>
      <c r="DW255" s="13"/>
      <c r="DX255" s="13"/>
      <c r="DY255" s="13"/>
      <c r="DZ255" s="13"/>
      <c r="EA255" s="13"/>
      <c r="EB255" s="13"/>
      <c r="EC255" s="13"/>
      <c r="ED255" s="13"/>
      <c r="EE255" s="13"/>
      <c r="EF255" s="13"/>
      <c r="EG255" s="13"/>
      <c r="EH255" s="13"/>
      <c r="EI255" s="13"/>
      <c r="EJ255" s="13"/>
      <c r="EK255" s="13"/>
      <c r="EL255" s="13"/>
      <c r="EM255" s="13"/>
      <c r="EN255" s="13"/>
      <c r="EO255" s="13"/>
      <c r="EP255" s="13"/>
      <c r="EQ255" s="13"/>
      <c r="ER255" s="13"/>
      <c r="ES255" s="13"/>
      <c r="ET255" s="13"/>
      <c r="EU255" s="13"/>
      <c r="EV255" s="13"/>
      <c r="EW255" s="13"/>
      <c r="EX255" s="13"/>
      <c r="EY255" s="13"/>
      <c r="EZ255" s="13"/>
      <c r="FA255" s="13"/>
      <c r="FB255" s="13"/>
      <c r="FC255" s="13"/>
      <c r="FD255" s="13"/>
      <c r="FE255" s="13"/>
      <c r="FF255" s="13"/>
      <c r="FG255" s="13"/>
      <c r="FH255" s="13"/>
      <c r="FI255" s="13"/>
      <c r="FJ255" s="13"/>
      <c r="FK255" s="13"/>
      <c r="FL255" s="13"/>
      <c r="FM255" s="13"/>
      <c r="FN255" s="13"/>
      <c r="FO255" s="13"/>
      <c r="FP255" s="13"/>
      <c r="FQ255" s="13"/>
      <c r="FR255" s="13"/>
      <c r="FS255" s="13"/>
      <c r="FT255" s="13"/>
      <c r="FU255" s="13"/>
      <c r="FV255" s="13"/>
      <c r="FW255" s="13"/>
      <c r="FX255" s="13"/>
      <c r="FY255" s="13"/>
      <c r="FZ255" s="13"/>
      <c r="GA255" s="13"/>
      <c r="GB255" s="13"/>
      <c r="GC255" s="13"/>
      <c r="GD255" s="13"/>
      <c r="GE255" s="13"/>
      <c r="GF255" s="13"/>
      <c r="GG255" s="13"/>
      <c r="GH255" s="13"/>
      <c r="GI255" s="13"/>
      <c r="GJ255" s="13"/>
      <c r="GK255" s="13"/>
      <c r="GL255" s="13"/>
      <c r="GM255" s="13"/>
      <c r="GN255" s="13"/>
      <c r="GO255" s="13"/>
      <c r="GP255" s="13"/>
      <c r="GQ255" s="13"/>
      <c r="GR255" s="13"/>
      <c r="GS255" s="13"/>
      <c r="GT255" s="13"/>
      <c r="GU255" s="13"/>
      <c r="GV255" s="13"/>
      <c r="GW255" s="13"/>
      <c r="GX255" s="13"/>
      <c r="GY255" s="13"/>
      <c r="GZ255" s="13"/>
      <c r="HA255" s="13"/>
      <c r="HB255" s="13"/>
      <c r="HC255" s="13"/>
      <c r="HD255" s="13"/>
      <c r="HE255" s="13"/>
      <c r="HF255" s="13"/>
      <c r="HG255" s="13"/>
      <c r="HH255" s="13"/>
      <c r="HI255" s="13"/>
      <c r="HJ255" s="13"/>
      <c r="HK255" s="13"/>
      <c r="HL255" s="13"/>
      <c r="HM255" s="13"/>
      <c r="HN255" s="13"/>
      <c r="HO255" s="13"/>
      <c r="HP255" s="13"/>
      <c r="HQ255" s="13"/>
      <c r="HR255" s="13"/>
      <c r="HS255" s="13"/>
      <c r="HT255" s="13"/>
      <c r="HU255" s="13"/>
      <c r="HV255" s="13"/>
      <c r="HW255" s="13"/>
      <c r="HX255" s="13"/>
      <c r="HY255" s="13"/>
      <c r="HZ255" s="13"/>
      <c r="IA255" s="13"/>
      <c r="IB255" s="13"/>
      <c r="IC255" s="13"/>
      <c r="ID255" s="13"/>
      <c r="IE255" s="13"/>
      <c r="IF255" s="13"/>
      <c r="IG255" s="13"/>
      <c r="IH255" s="13"/>
      <c r="II255" s="13"/>
      <c r="IJ255" s="13"/>
    </row>
    <row r="256" spans="1:244" s="14" customFormat="1" ht="38.25" hidden="1" customHeight="1" x14ac:dyDescent="0.3">
      <c r="A256" s="57">
        <v>8861</v>
      </c>
      <c r="B256" s="90" t="s">
        <v>177</v>
      </c>
      <c r="C256" s="87"/>
      <c r="D256" s="87"/>
      <c r="E256" s="87"/>
      <c r="F256" s="69">
        <v>0</v>
      </c>
      <c r="G256" s="68">
        <f t="shared" si="137"/>
        <v>0</v>
      </c>
      <c r="H256" s="72"/>
      <c r="I256" s="72"/>
      <c r="J256" s="68"/>
      <c r="K256" s="74"/>
      <c r="L256" s="64"/>
      <c r="M256" s="68">
        <f t="shared" si="138"/>
        <v>0</v>
      </c>
      <c r="N256" s="68">
        <f t="shared" si="139"/>
        <v>0</v>
      </c>
      <c r="O256" s="68">
        <f t="shared" si="140"/>
        <v>0</v>
      </c>
      <c r="P256" s="71" t="e">
        <f t="shared" si="141"/>
        <v>#DIV/0!</v>
      </c>
      <c r="Q256" s="68">
        <f t="shared" si="142"/>
        <v>0</v>
      </c>
      <c r="R256" s="46"/>
      <c r="S256" s="46"/>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3"/>
      <c r="FH256" s="13"/>
      <c r="FI256" s="13"/>
      <c r="FJ256" s="13"/>
      <c r="FK256" s="13"/>
      <c r="FL256" s="13"/>
      <c r="FM256" s="13"/>
      <c r="FN256" s="13"/>
      <c r="FO256" s="13"/>
      <c r="FP256" s="13"/>
      <c r="FQ256" s="13"/>
      <c r="FR256" s="13"/>
      <c r="FS256" s="13"/>
      <c r="FT256" s="13"/>
      <c r="FU256" s="13"/>
      <c r="FV256" s="13"/>
      <c r="FW256" s="13"/>
      <c r="FX256" s="13"/>
      <c r="FY256" s="13"/>
      <c r="FZ256" s="13"/>
      <c r="GA256" s="13"/>
      <c r="GB256" s="13"/>
      <c r="GC256" s="13"/>
      <c r="GD256" s="13"/>
      <c r="GE256" s="13"/>
      <c r="GF256" s="13"/>
      <c r="GG256" s="13"/>
      <c r="GH256" s="13"/>
      <c r="GI256" s="13"/>
      <c r="GJ256" s="13"/>
      <c r="GK256" s="13"/>
      <c r="GL256" s="13"/>
      <c r="GM256" s="13"/>
      <c r="GN256" s="13"/>
      <c r="GO256" s="13"/>
      <c r="GP256" s="13"/>
      <c r="GQ256" s="13"/>
      <c r="GR256" s="13"/>
      <c r="GS256" s="13"/>
      <c r="GT256" s="13"/>
      <c r="GU256" s="13"/>
      <c r="GV256" s="13"/>
      <c r="GW256" s="13"/>
      <c r="GX256" s="13"/>
      <c r="GY256" s="13"/>
      <c r="GZ256" s="13"/>
      <c r="HA256" s="13"/>
      <c r="HB256" s="13"/>
      <c r="HC256" s="13"/>
      <c r="HD256" s="13"/>
      <c r="HE256" s="13"/>
      <c r="HF256" s="13"/>
      <c r="HG256" s="13"/>
      <c r="HH256" s="13"/>
      <c r="HI256" s="13"/>
      <c r="HJ256" s="13"/>
      <c r="HK256" s="13"/>
      <c r="HL256" s="13"/>
      <c r="HM256" s="13"/>
      <c r="HN256" s="13"/>
      <c r="HO256" s="13"/>
      <c r="HP256" s="13"/>
      <c r="HQ256" s="13"/>
      <c r="HR256" s="13"/>
      <c r="HS256" s="13"/>
      <c r="HT256" s="13"/>
      <c r="HU256" s="13"/>
      <c r="HV256" s="13"/>
      <c r="HW256" s="13"/>
      <c r="HX256" s="13"/>
      <c r="HY256" s="13"/>
      <c r="HZ256" s="13"/>
      <c r="IA256" s="13"/>
      <c r="IB256" s="13"/>
      <c r="IC256" s="13"/>
      <c r="ID256" s="13"/>
      <c r="IE256" s="13"/>
      <c r="IF256" s="13"/>
      <c r="IG256" s="13"/>
      <c r="IH256" s="13"/>
      <c r="II256" s="13"/>
      <c r="IJ256" s="13"/>
    </row>
    <row r="257" spans="1:244" s="14" customFormat="1" ht="42" hidden="1" customHeight="1" x14ac:dyDescent="0.3">
      <c r="A257" s="78">
        <v>8862</v>
      </c>
      <c r="B257" s="91" t="s">
        <v>179</v>
      </c>
      <c r="C257" s="87"/>
      <c r="D257" s="87"/>
      <c r="E257" s="87"/>
      <c r="F257" s="69"/>
      <c r="G257" s="64"/>
      <c r="H257" s="68"/>
      <c r="I257" s="68"/>
      <c r="J257" s="68"/>
      <c r="K257" s="70" t="e">
        <f t="shared" si="145"/>
        <v>#DIV/0!</v>
      </c>
      <c r="L257" s="68">
        <f t="shared" si="146"/>
        <v>0</v>
      </c>
      <c r="M257" s="68">
        <f t="shared" si="138"/>
        <v>0</v>
      </c>
      <c r="N257" s="68">
        <f t="shared" si="139"/>
        <v>0</v>
      </c>
      <c r="O257" s="68">
        <f t="shared" si="140"/>
        <v>0</v>
      </c>
      <c r="P257" s="71" t="e">
        <f t="shared" si="141"/>
        <v>#DIV/0!</v>
      </c>
      <c r="Q257" s="68">
        <f t="shared" si="142"/>
        <v>0</v>
      </c>
      <c r="R257" s="46"/>
      <c r="S257" s="46"/>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c r="DM257" s="13"/>
      <c r="DN257" s="13"/>
      <c r="DO257" s="13"/>
      <c r="DP257" s="13"/>
      <c r="DQ257" s="13"/>
      <c r="DR257" s="13"/>
      <c r="DS257" s="13"/>
      <c r="DT257" s="13"/>
      <c r="DU257" s="13"/>
      <c r="DV257" s="13"/>
      <c r="DW257" s="13"/>
      <c r="DX257" s="13"/>
      <c r="DY257" s="13"/>
      <c r="DZ257" s="13"/>
      <c r="EA257" s="13"/>
      <c r="EB257" s="13"/>
      <c r="EC257" s="13"/>
      <c r="ED257" s="13"/>
      <c r="EE257" s="13"/>
      <c r="EF257" s="13"/>
      <c r="EG257" s="13"/>
      <c r="EH257" s="13"/>
      <c r="EI257" s="13"/>
      <c r="EJ257" s="13"/>
      <c r="EK257" s="13"/>
      <c r="EL257" s="13"/>
      <c r="EM257" s="13"/>
      <c r="EN257" s="13"/>
      <c r="EO257" s="13"/>
      <c r="EP257" s="13"/>
      <c r="EQ257" s="13"/>
      <c r="ER257" s="13"/>
      <c r="ES257" s="13"/>
      <c r="ET257" s="13"/>
      <c r="EU257" s="13"/>
      <c r="EV257" s="13"/>
      <c r="EW257" s="13"/>
      <c r="EX257" s="13"/>
      <c r="EY257" s="13"/>
      <c r="EZ257" s="13"/>
      <c r="FA257" s="13"/>
      <c r="FB257" s="13"/>
      <c r="FC257" s="13"/>
      <c r="FD257" s="13"/>
      <c r="FE257" s="13"/>
      <c r="FF257" s="13"/>
      <c r="FG257" s="13"/>
      <c r="FH257" s="13"/>
      <c r="FI257" s="13"/>
      <c r="FJ257" s="13"/>
      <c r="FK257" s="13"/>
      <c r="FL257" s="13"/>
      <c r="FM257" s="13"/>
      <c r="FN257" s="13"/>
      <c r="FO257" s="13"/>
      <c r="FP257" s="13"/>
      <c r="FQ257" s="13"/>
      <c r="FR257" s="13"/>
      <c r="FS257" s="13"/>
      <c r="FT257" s="13"/>
      <c r="FU257" s="13"/>
      <c r="FV257" s="13"/>
      <c r="FW257" s="13"/>
      <c r="FX257" s="13"/>
      <c r="FY257" s="13"/>
      <c r="FZ257" s="13"/>
      <c r="GA257" s="13"/>
      <c r="GB257" s="13"/>
      <c r="GC257" s="13"/>
      <c r="GD257" s="13"/>
      <c r="GE257" s="13"/>
      <c r="GF257" s="13"/>
      <c r="GG257" s="13"/>
      <c r="GH257" s="13"/>
      <c r="GI257" s="13"/>
      <c r="GJ257" s="13"/>
      <c r="GK257" s="13"/>
      <c r="GL257" s="13"/>
      <c r="GM257" s="13"/>
      <c r="GN257" s="13"/>
      <c r="GO257" s="13"/>
      <c r="GP257" s="13"/>
      <c r="GQ257" s="13"/>
      <c r="GR257" s="13"/>
      <c r="GS257" s="13"/>
      <c r="GT257" s="13"/>
      <c r="GU257" s="13"/>
      <c r="GV257" s="13"/>
      <c r="GW257" s="13"/>
      <c r="GX257" s="13"/>
      <c r="GY257" s="13"/>
      <c r="GZ257" s="13"/>
      <c r="HA257" s="13"/>
      <c r="HB257" s="13"/>
      <c r="HC257" s="13"/>
      <c r="HD257" s="13"/>
      <c r="HE257" s="13"/>
      <c r="HF257" s="13"/>
      <c r="HG257" s="13"/>
      <c r="HH257" s="13"/>
      <c r="HI257" s="13"/>
      <c r="HJ257" s="13"/>
      <c r="HK257" s="13"/>
      <c r="HL257" s="13"/>
      <c r="HM257" s="13"/>
      <c r="HN257" s="13"/>
      <c r="HO257" s="13"/>
      <c r="HP257" s="13"/>
      <c r="HQ257" s="13"/>
      <c r="HR257" s="13"/>
      <c r="HS257" s="13"/>
      <c r="HT257" s="13"/>
      <c r="HU257" s="13"/>
      <c r="HV257" s="13"/>
      <c r="HW257" s="13"/>
      <c r="HX257" s="13"/>
      <c r="HY257" s="13"/>
      <c r="HZ257" s="13"/>
      <c r="IA257" s="13"/>
      <c r="IB257" s="13"/>
      <c r="IC257" s="13"/>
      <c r="ID257" s="13"/>
      <c r="IE257" s="13"/>
      <c r="IF257" s="13"/>
      <c r="IG257" s="13"/>
      <c r="IH257" s="13"/>
      <c r="II257" s="13"/>
      <c r="IJ257" s="13"/>
    </row>
    <row r="258" spans="1:244" s="14" customFormat="1" ht="21" customHeight="1" x14ac:dyDescent="0.3">
      <c r="A258" s="78"/>
      <c r="B258" s="168" t="s">
        <v>263</v>
      </c>
      <c r="C258" s="68"/>
      <c r="D258" s="68"/>
      <c r="E258" s="68"/>
      <c r="F258" s="69"/>
      <c r="G258" s="64"/>
      <c r="H258" s="68"/>
      <c r="I258" s="68"/>
      <c r="J258" s="68"/>
      <c r="K258" s="70"/>
      <c r="L258" s="68"/>
      <c r="M258" s="68"/>
      <c r="N258" s="68"/>
      <c r="O258" s="68"/>
      <c r="P258" s="71"/>
      <c r="Q258" s="68"/>
      <c r="R258" s="46"/>
      <c r="S258" s="15"/>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3"/>
      <c r="FK258" s="13"/>
      <c r="FL258" s="13"/>
      <c r="FM258" s="13"/>
      <c r="FN258" s="13"/>
      <c r="FO258" s="13"/>
      <c r="FP258" s="13"/>
      <c r="FQ258" s="13"/>
      <c r="FR258" s="13"/>
      <c r="FS258" s="13"/>
      <c r="FT258" s="13"/>
      <c r="FU258" s="13"/>
      <c r="FV258" s="13"/>
      <c r="FW258" s="13"/>
      <c r="FX258" s="13"/>
      <c r="FY258" s="13"/>
      <c r="FZ258" s="13"/>
      <c r="GA258" s="13"/>
      <c r="GB258" s="13"/>
      <c r="GC258" s="13"/>
      <c r="GD258" s="13"/>
      <c r="GE258" s="13"/>
      <c r="GF258" s="13"/>
      <c r="GG258" s="13"/>
      <c r="GH258" s="13"/>
      <c r="GI258" s="13"/>
      <c r="GJ258" s="13"/>
      <c r="GK258" s="13"/>
      <c r="GL258" s="13"/>
      <c r="GM258" s="13"/>
      <c r="GN258" s="13"/>
      <c r="GO258" s="13"/>
      <c r="GP258" s="13"/>
      <c r="GQ258" s="13"/>
      <c r="GR258" s="13"/>
      <c r="GS258" s="13"/>
      <c r="GT258" s="13"/>
      <c r="GU258" s="13"/>
      <c r="GV258" s="13"/>
      <c r="GW258" s="13"/>
      <c r="GX258" s="13"/>
      <c r="GY258" s="13"/>
      <c r="GZ258" s="13"/>
      <c r="HA258" s="13"/>
      <c r="HB258" s="13"/>
      <c r="HC258" s="13"/>
      <c r="HD258" s="13"/>
      <c r="HE258" s="13"/>
      <c r="HF258" s="13"/>
      <c r="HG258" s="13"/>
      <c r="HH258" s="13"/>
      <c r="HI258" s="13"/>
      <c r="HJ258" s="13"/>
      <c r="HK258" s="13"/>
      <c r="HL258" s="13"/>
      <c r="HM258" s="13"/>
      <c r="HN258" s="13"/>
      <c r="HO258" s="13"/>
      <c r="HP258" s="13"/>
      <c r="HQ258" s="13"/>
      <c r="HR258" s="13"/>
      <c r="HS258" s="13"/>
      <c r="HT258" s="13"/>
      <c r="HU258" s="13"/>
      <c r="HV258" s="13"/>
      <c r="HW258" s="13"/>
      <c r="HX258" s="13"/>
      <c r="HY258" s="13"/>
      <c r="HZ258" s="13"/>
      <c r="IA258" s="13"/>
      <c r="IB258" s="13"/>
      <c r="IC258" s="13"/>
      <c r="ID258" s="13"/>
      <c r="IE258" s="13"/>
      <c r="IF258" s="13"/>
      <c r="IG258" s="13"/>
      <c r="IH258" s="13"/>
      <c r="II258" s="13"/>
      <c r="IJ258" s="13"/>
    </row>
    <row r="259" spans="1:244" s="14" customFormat="1" ht="21" customHeight="1" x14ac:dyDescent="0.3">
      <c r="A259" s="78"/>
      <c r="B259" s="91" t="s">
        <v>264</v>
      </c>
      <c r="C259" s="68">
        <v>-17146951.129999999</v>
      </c>
      <c r="D259" s="68"/>
      <c r="E259" s="68">
        <v>-11173585.470000001</v>
      </c>
      <c r="F259" s="69">
        <f>E259/C259*100</f>
        <v>65.163686449487187</v>
      </c>
      <c r="G259" s="68">
        <f>E259-C259</f>
        <v>5973365.6599999983</v>
      </c>
      <c r="H259" s="68">
        <v>-14797404</v>
      </c>
      <c r="I259" s="68"/>
      <c r="J259" s="68">
        <v>-352577.44</v>
      </c>
      <c r="K259" s="70">
        <f>J259/H259*100</f>
        <v>2.3826979380977908</v>
      </c>
      <c r="L259" s="68">
        <f>J259-H259</f>
        <v>14444826.560000001</v>
      </c>
      <c r="M259" s="68">
        <f t="shared" si="138"/>
        <v>-31944355.129999999</v>
      </c>
      <c r="N259" s="68"/>
      <c r="O259" s="68">
        <f t="shared" si="140"/>
        <v>-11526162.91</v>
      </c>
      <c r="P259" s="71">
        <f>O259/M259*100</f>
        <v>36.082002166246269</v>
      </c>
      <c r="Q259" s="68">
        <f>O259-M259</f>
        <v>20418192.219999999</v>
      </c>
      <c r="R259" s="46"/>
      <c r="S259" s="15"/>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3"/>
      <c r="FK259" s="13"/>
      <c r="FL259" s="13"/>
      <c r="FM259" s="13"/>
      <c r="FN259" s="13"/>
      <c r="FO259" s="13"/>
      <c r="FP259" s="13"/>
      <c r="FQ259" s="13"/>
      <c r="FR259" s="13"/>
      <c r="FS259" s="13"/>
      <c r="FT259" s="13"/>
      <c r="FU259" s="13"/>
      <c r="FV259" s="13"/>
      <c r="FW259" s="13"/>
      <c r="FX259" s="13"/>
      <c r="FY259" s="13"/>
      <c r="FZ259" s="13"/>
      <c r="GA259" s="13"/>
      <c r="GB259" s="13"/>
      <c r="GC259" s="13"/>
      <c r="GD259" s="13"/>
      <c r="GE259" s="13"/>
      <c r="GF259" s="13"/>
      <c r="GG259" s="13"/>
      <c r="GH259" s="13"/>
      <c r="GI259" s="13"/>
      <c r="GJ259" s="13"/>
      <c r="GK259" s="13"/>
      <c r="GL259" s="13"/>
      <c r="GM259" s="13"/>
      <c r="GN259" s="13"/>
      <c r="GO259" s="13"/>
      <c r="GP259" s="13"/>
      <c r="GQ259" s="13"/>
      <c r="GR259" s="13"/>
      <c r="GS259" s="13"/>
      <c r="GT259" s="13"/>
      <c r="GU259" s="13"/>
      <c r="GV259" s="13"/>
      <c r="GW259" s="13"/>
      <c r="GX259" s="13"/>
      <c r="GY259" s="13"/>
      <c r="GZ259" s="13"/>
      <c r="HA259" s="13"/>
      <c r="HB259" s="13"/>
      <c r="HC259" s="13"/>
      <c r="HD259" s="13"/>
      <c r="HE259" s="13"/>
      <c r="HF259" s="13"/>
      <c r="HG259" s="13"/>
      <c r="HH259" s="13"/>
      <c r="HI259" s="13"/>
      <c r="HJ259" s="13"/>
      <c r="HK259" s="13"/>
      <c r="HL259" s="13"/>
      <c r="HM259" s="13"/>
      <c r="HN259" s="13"/>
      <c r="HO259" s="13"/>
      <c r="HP259" s="13"/>
      <c r="HQ259" s="13"/>
      <c r="HR259" s="13"/>
      <c r="HS259" s="13"/>
      <c r="HT259" s="13"/>
      <c r="HU259" s="13"/>
      <c r="HV259" s="13"/>
      <c r="HW259" s="13"/>
      <c r="HX259" s="13"/>
      <c r="HY259" s="13"/>
      <c r="HZ259" s="13"/>
      <c r="IA259" s="13"/>
      <c r="IB259" s="13"/>
      <c r="IC259" s="13"/>
      <c r="ID259" s="13"/>
      <c r="IE259" s="13"/>
      <c r="IF259" s="13"/>
      <c r="IG259" s="13"/>
      <c r="IH259" s="13"/>
      <c r="II259" s="13"/>
      <c r="IJ259" s="13"/>
    </row>
    <row r="260" spans="1:244" s="14" customFormat="1" ht="42" hidden="1" customHeight="1" x14ac:dyDescent="0.3">
      <c r="A260" s="78"/>
      <c r="B260" s="169" t="s">
        <v>265</v>
      </c>
      <c r="C260" s="68">
        <f>SUM(C261:C262)</f>
        <v>0</v>
      </c>
      <c r="D260" s="68"/>
      <c r="E260" s="68">
        <f>SUM(E261:E262)</f>
        <v>0</v>
      </c>
      <c r="F260" s="69">
        <v>0</v>
      </c>
      <c r="G260" s="68">
        <f>E260-C260</f>
        <v>0</v>
      </c>
      <c r="H260" s="68">
        <f>SUM(H261:H262)</f>
        <v>0</v>
      </c>
      <c r="I260" s="68"/>
      <c r="J260" s="68">
        <f>SUM(J261:J262)</f>
        <v>0</v>
      </c>
      <c r="K260" s="70">
        <v>0</v>
      </c>
      <c r="L260" s="68">
        <f t="shared" ref="L260:L268" si="156">J260-H260</f>
        <v>0</v>
      </c>
      <c r="M260" s="68">
        <f t="shared" si="138"/>
        <v>0</v>
      </c>
      <c r="N260" s="68"/>
      <c r="O260" s="68">
        <f t="shared" si="140"/>
        <v>0</v>
      </c>
      <c r="P260" s="71">
        <v>0</v>
      </c>
      <c r="Q260" s="68">
        <f t="shared" ref="Q260:Q268" si="157">O260-M260</f>
        <v>0</v>
      </c>
      <c r="R260" s="46"/>
      <c r="S260" s="15"/>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3"/>
      <c r="FK260" s="13"/>
      <c r="FL260" s="13"/>
      <c r="FM260" s="13"/>
      <c r="FN260" s="13"/>
      <c r="FO260" s="13"/>
      <c r="FP260" s="13"/>
      <c r="FQ260" s="13"/>
      <c r="FR260" s="13"/>
      <c r="FS260" s="13"/>
      <c r="FT260" s="13"/>
      <c r="FU260" s="13"/>
      <c r="FV260" s="13"/>
      <c r="FW260" s="13"/>
      <c r="FX260" s="13"/>
      <c r="FY260" s="13"/>
      <c r="FZ260" s="13"/>
      <c r="GA260" s="13"/>
      <c r="GB260" s="13"/>
      <c r="GC260" s="13"/>
      <c r="GD260" s="13"/>
      <c r="GE260" s="13"/>
      <c r="GF260" s="13"/>
      <c r="GG260" s="13"/>
      <c r="GH260" s="13"/>
      <c r="GI260" s="13"/>
      <c r="GJ260" s="13"/>
      <c r="GK260" s="13"/>
      <c r="GL260" s="13"/>
      <c r="GM260" s="13"/>
      <c r="GN260" s="13"/>
      <c r="GO260" s="13"/>
      <c r="GP260" s="13"/>
      <c r="GQ260" s="13"/>
      <c r="GR260" s="13"/>
      <c r="GS260" s="13"/>
      <c r="GT260" s="13"/>
      <c r="GU260" s="13"/>
      <c r="GV260" s="13"/>
      <c r="GW260" s="13"/>
      <c r="GX260" s="13"/>
      <c r="GY260" s="13"/>
      <c r="GZ260" s="13"/>
      <c r="HA260" s="13"/>
      <c r="HB260" s="13"/>
      <c r="HC260" s="13"/>
      <c r="HD260" s="13"/>
      <c r="HE260" s="13"/>
      <c r="HF260" s="13"/>
      <c r="HG260" s="13"/>
      <c r="HH260" s="13"/>
      <c r="HI260" s="13"/>
      <c r="HJ260" s="13"/>
      <c r="HK260" s="13"/>
      <c r="HL260" s="13"/>
      <c r="HM260" s="13"/>
      <c r="HN260" s="13"/>
      <c r="HO260" s="13"/>
      <c r="HP260" s="13"/>
      <c r="HQ260" s="13"/>
      <c r="HR260" s="13"/>
      <c r="HS260" s="13"/>
      <c r="HT260" s="13"/>
      <c r="HU260" s="13"/>
      <c r="HV260" s="13"/>
      <c r="HW260" s="13"/>
      <c r="HX260" s="13"/>
      <c r="HY260" s="13"/>
      <c r="HZ260" s="13"/>
      <c r="IA260" s="13"/>
      <c r="IB260" s="13"/>
      <c r="IC260" s="13"/>
      <c r="ID260" s="13"/>
      <c r="IE260" s="13"/>
      <c r="IF260" s="13"/>
      <c r="IG260" s="13"/>
      <c r="IH260" s="13"/>
      <c r="II260" s="13"/>
      <c r="IJ260" s="13"/>
    </row>
    <row r="261" spans="1:244" s="14" customFormat="1" ht="18.75" hidden="1" customHeight="1" x14ac:dyDescent="0.3">
      <c r="A261" s="78"/>
      <c r="B261" s="91" t="s">
        <v>266</v>
      </c>
      <c r="C261" s="68"/>
      <c r="D261" s="68"/>
      <c r="E261" s="68"/>
      <c r="F261" s="69" t="e">
        <f t="shared" ref="F261:F268" si="158">E261/C261*100</f>
        <v>#DIV/0!</v>
      </c>
      <c r="G261" s="68">
        <f t="shared" ref="G261:G268" si="159">E261-C261</f>
        <v>0</v>
      </c>
      <c r="H261" s="68"/>
      <c r="I261" s="68"/>
      <c r="J261" s="68"/>
      <c r="K261" s="70" t="e">
        <f>J261/H261*100</f>
        <v>#DIV/0!</v>
      </c>
      <c r="L261" s="68">
        <f t="shared" si="156"/>
        <v>0</v>
      </c>
      <c r="M261" s="68">
        <f t="shared" si="138"/>
        <v>0</v>
      </c>
      <c r="N261" s="68"/>
      <c r="O261" s="68">
        <f t="shared" si="140"/>
        <v>0</v>
      </c>
      <c r="P261" s="71" t="e">
        <f>O261/M261*100</f>
        <v>#DIV/0!</v>
      </c>
      <c r="Q261" s="68">
        <f t="shared" si="157"/>
        <v>0</v>
      </c>
      <c r="R261" s="46"/>
      <c r="S261" s="15"/>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3"/>
      <c r="FK261" s="13"/>
      <c r="FL261" s="13"/>
      <c r="FM261" s="13"/>
      <c r="FN261" s="13"/>
      <c r="FO261" s="13"/>
      <c r="FP261" s="13"/>
      <c r="FQ261" s="13"/>
      <c r="FR261" s="13"/>
      <c r="FS261" s="13"/>
      <c r="FT261" s="13"/>
      <c r="FU261" s="13"/>
      <c r="FV261" s="13"/>
      <c r="FW261" s="13"/>
      <c r="FX261" s="13"/>
      <c r="FY261" s="13"/>
      <c r="FZ261" s="13"/>
      <c r="GA261" s="13"/>
      <c r="GB261" s="13"/>
      <c r="GC261" s="13"/>
      <c r="GD261" s="13"/>
      <c r="GE261" s="13"/>
      <c r="GF261" s="13"/>
      <c r="GG261" s="13"/>
      <c r="GH261" s="13"/>
      <c r="GI261" s="13"/>
      <c r="GJ261" s="13"/>
      <c r="GK261" s="13"/>
      <c r="GL261" s="13"/>
      <c r="GM261" s="13"/>
      <c r="GN261" s="13"/>
      <c r="GO261" s="13"/>
      <c r="GP261" s="13"/>
      <c r="GQ261" s="13"/>
      <c r="GR261" s="13"/>
      <c r="GS261" s="13"/>
      <c r="GT261" s="13"/>
      <c r="GU261" s="13"/>
      <c r="GV261" s="13"/>
      <c r="GW261" s="13"/>
      <c r="GX261" s="13"/>
      <c r="GY261" s="13"/>
      <c r="GZ261" s="13"/>
      <c r="HA261" s="13"/>
      <c r="HB261" s="13"/>
      <c r="HC261" s="13"/>
      <c r="HD261" s="13"/>
      <c r="HE261" s="13"/>
      <c r="HF261" s="13"/>
      <c r="HG261" s="13"/>
      <c r="HH261" s="13"/>
      <c r="HI261" s="13"/>
      <c r="HJ261" s="13"/>
      <c r="HK261" s="13"/>
      <c r="HL261" s="13"/>
      <c r="HM261" s="13"/>
      <c r="HN261" s="13"/>
      <c r="HO261" s="13"/>
      <c r="HP261" s="13"/>
      <c r="HQ261" s="13"/>
      <c r="HR261" s="13"/>
      <c r="HS261" s="13"/>
      <c r="HT261" s="13"/>
      <c r="HU261" s="13"/>
      <c r="HV261" s="13"/>
      <c r="HW261" s="13"/>
      <c r="HX261" s="13"/>
      <c r="HY261" s="13"/>
      <c r="HZ261" s="13"/>
      <c r="IA261" s="13"/>
      <c r="IB261" s="13"/>
      <c r="IC261" s="13"/>
      <c r="ID261" s="13"/>
      <c r="IE261" s="13"/>
      <c r="IF261" s="13"/>
      <c r="IG261" s="13"/>
      <c r="IH261" s="13"/>
      <c r="II261" s="13"/>
      <c r="IJ261" s="13"/>
    </row>
    <row r="262" spans="1:244" s="14" customFormat="1" ht="42" hidden="1" customHeight="1" x14ac:dyDescent="0.3">
      <c r="A262" s="78"/>
      <c r="B262" s="91" t="s">
        <v>267</v>
      </c>
      <c r="C262" s="68"/>
      <c r="D262" s="68"/>
      <c r="E262" s="68"/>
      <c r="F262" s="69" t="e">
        <f t="shared" si="158"/>
        <v>#DIV/0!</v>
      </c>
      <c r="G262" s="68">
        <f t="shared" si="159"/>
        <v>0</v>
      </c>
      <c r="H262" s="68"/>
      <c r="I262" s="68"/>
      <c r="J262" s="68"/>
      <c r="K262" s="70" t="e">
        <f>J262/H262*100</f>
        <v>#DIV/0!</v>
      </c>
      <c r="L262" s="68">
        <f t="shared" si="156"/>
        <v>0</v>
      </c>
      <c r="M262" s="68">
        <f t="shared" si="138"/>
        <v>0</v>
      </c>
      <c r="N262" s="68"/>
      <c r="O262" s="68">
        <f t="shared" si="140"/>
        <v>0</v>
      </c>
      <c r="P262" s="71" t="e">
        <f>O262/M262*100</f>
        <v>#DIV/0!</v>
      </c>
      <c r="Q262" s="68">
        <f t="shared" si="157"/>
        <v>0</v>
      </c>
      <c r="R262" s="46"/>
      <c r="S262" s="15"/>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3"/>
      <c r="FJ262" s="13"/>
      <c r="FK262" s="13"/>
      <c r="FL262" s="13"/>
      <c r="FM262" s="13"/>
      <c r="FN262" s="13"/>
      <c r="FO262" s="13"/>
      <c r="FP262" s="13"/>
      <c r="FQ262" s="13"/>
      <c r="FR262" s="13"/>
      <c r="FS262" s="13"/>
      <c r="FT262" s="13"/>
      <c r="FU262" s="13"/>
      <c r="FV262" s="13"/>
      <c r="FW262" s="13"/>
      <c r="FX262" s="13"/>
      <c r="FY262" s="13"/>
      <c r="FZ262" s="13"/>
      <c r="GA262" s="13"/>
      <c r="GB262" s="13"/>
      <c r="GC262" s="13"/>
      <c r="GD262" s="13"/>
      <c r="GE262" s="13"/>
      <c r="GF262" s="13"/>
      <c r="GG262" s="13"/>
      <c r="GH262" s="13"/>
      <c r="GI262" s="13"/>
      <c r="GJ262" s="13"/>
      <c r="GK262" s="13"/>
      <c r="GL262" s="13"/>
      <c r="GM262" s="13"/>
      <c r="GN262" s="13"/>
      <c r="GO262" s="13"/>
      <c r="GP262" s="13"/>
      <c r="GQ262" s="13"/>
      <c r="GR262" s="13"/>
      <c r="GS262" s="13"/>
      <c r="GT262" s="13"/>
      <c r="GU262" s="13"/>
      <c r="GV262" s="13"/>
      <c r="GW262" s="13"/>
      <c r="GX262" s="13"/>
      <c r="GY262" s="13"/>
      <c r="GZ262" s="13"/>
      <c r="HA262" s="13"/>
      <c r="HB262" s="13"/>
      <c r="HC262" s="13"/>
      <c r="HD262" s="13"/>
      <c r="HE262" s="13"/>
      <c r="HF262" s="13"/>
      <c r="HG262" s="13"/>
      <c r="HH262" s="13"/>
      <c r="HI262" s="13"/>
      <c r="HJ262" s="13"/>
      <c r="HK262" s="13"/>
      <c r="HL262" s="13"/>
      <c r="HM262" s="13"/>
      <c r="HN262" s="13"/>
      <c r="HO262" s="13"/>
      <c r="HP262" s="13"/>
      <c r="HQ262" s="13"/>
      <c r="HR262" s="13"/>
      <c r="HS262" s="13"/>
      <c r="HT262" s="13"/>
      <c r="HU262" s="13"/>
      <c r="HV262" s="13"/>
      <c r="HW262" s="13"/>
      <c r="HX262" s="13"/>
      <c r="HY262" s="13"/>
      <c r="HZ262" s="13"/>
      <c r="IA262" s="13"/>
      <c r="IB262" s="13"/>
      <c r="IC262" s="13"/>
      <c r="ID262" s="13"/>
      <c r="IE262" s="13"/>
      <c r="IF262" s="13"/>
      <c r="IG262" s="13"/>
      <c r="IH262" s="13"/>
      <c r="II262" s="13"/>
      <c r="IJ262" s="13"/>
    </row>
    <row r="263" spans="1:244" s="14" customFormat="1" ht="42" customHeight="1" x14ac:dyDescent="0.3">
      <c r="A263" s="78"/>
      <c r="B263" s="169" t="s">
        <v>268</v>
      </c>
      <c r="C263" s="72">
        <v>17146951.129999999</v>
      </c>
      <c r="D263" s="72"/>
      <c r="E263" s="72">
        <v>11173585.470000001</v>
      </c>
      <c r="F263" s="73">
        <f t="shared" si="158"/>
        <v>65.163686449487187</v>
      </c>
      <c r="G263" s="72">
        <f t="shared" si="159"/>
        <v>-5973365.6599999983</v>
      </c>
      <c r="H263" s="72">
        <v>14797404</v>
      </c>
      <c r="I263" s="72"/>
      <c r="J263" s="72">
        <v>352577.44</v>
      </c>
      <c r="K263" s="74">
        <f>J263/H263*100</f>
        <v>2.3826979380977908</v>
      </c>
      <c r="L263" s="72">
        <f t="shared" si="156"/>
        <v>-14444826.560000001</v>
      </c>
      <c r="M263" s="72">
        <f t="shared" si="138"/>
        <v>31944355.129999999</v>
      </c>
      <c r="N263" s="72"/>
      <c r="O263" s="72">
        <f t="shared" si="140"/>
        <v>11526162.91</v>
      </c>
      <c r="P263" s="75">
        <f>O263/M263*100</f>
        <v>36.082002166246269</v>
      </c>
      <c r="Q263" s="72">
        <f t="shared" si="157"/>
        <v>-20418192.219999999</v>
      </c>
      <c r="R263" s="46"/>
      <c r="S263" s="15"/>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13"/>
      <c r="DP263" s="13"/>
      <c r="DQ263" s="13"/>
      <c r="DR263" s="13"/>
      <c r="DS263" s="13"/>
      <c r="DT263" s="13"/>
      <c r="DU263" s="13"/>
      <c r="DV263" s="13"/>
      <c r="DW263" s="13"/>
      <c r="DX263" s="13"/>
      <c r="DY263" s="13"/>
      <c r="DZ263" s="13"/>
      <c r="EA263" s="13"/>
      <c r="EB263" s="13"/>
      <c r="EC263" s="13"/>
      <c r="ED263" s="13"/>
      <c r="EE263" s="13"/>
      <c r="EF263" s="13"/>
      <c r="EG263" s="13"/>
      <c r="EH263" s="13"/>
      <c r="EI263" s="13"/>
      <c r="EJ263" s="13"/>
      <c r="EK263" s="13"/>
      <c r="EL263" s="13"/>
      <c r="EM263" s="13"/>
      <c r="EN263" s="13"/>
      <c r="EO263" s="13"/>
      <c r="EP263" s="13"/>
      <c r="EQ263" s="13"/>
      <c r="ER263" s="13"/>
      <c r="ES263" s="13"/>
      <c r="ET263" s="13"/>
      <c r="EU263" s="13"/>
      <c r="EV263" s="13"/>
      <c r="EW263" s="13"/>
      <c r="EX263" s="13"/>
      <c r="EY263" s="13"/>
      <c r="EZ263" s="13"/>
      <c r="FA263" s="13"/>
      <c r="FB263" s="13"/>
      <c r="FC263" s="13"/>
      <c r="FD263" s="13"/>
      <c r="FE263" s="13"/>
      <c r="FF263" s="13"/>
      <c r="FG263" s="13"/>
      <c r="FH263" s="13"/>
      <c r="FI263" s="13"/>
      <c r="FJ263" s="13"/>
      <c r="FK263" s="13"/>
      <c r="FL263" s="13"/>
      <c r="FM263" s="13"/>
      <c r="FN263" s="13"/>
      <c r="FO263" s="13"/>
      <c r="FP263" s="13"/>
      <c r="FQ263" s="13"/>
      <c r="FR263" s="13"/>
      <c r="FS263" s="13"/>
      <c r="FT263" s="13"/>
      <c r="FU263" s="13"/>
      <c r="FV263" s="13"/>
      <c r="FW263" s="13"/>
      <c r="FX263" s="13"/>
      <c r="FY263" s="13"/>
      <c r="FZ263" s="13"/>
      <c r="GA263" s="13"/>
      <c r="GB263" s="13"/>
      <c r="GC263" s="13"/>
      <c r="GD263" s="13"/>
      <c r="GE263" s="13"/>
      <c r="GF263" s="13"/>
      <c r="GG263" s="13"/>
      <c r="GH263" s="13"/>
      <c r="GI263" s="13"/>
      <c r="GJ263" s="13"/>
      <c r="GK263" s="13"/>
      <c r="GL263" s="13"/>
      <c r="GM263" s="13"/>
      <c r="GN263" s="13"/>
      <c r="GO263" s="13"/>
      <c r="GP263" s="13"/>
      <c r="GQ263" s="13"/>
      <c r="GR263" s="13"/>
      <c r="GS263" s="13"/>
      <c r="GT263" s="13"/>
      <c r="GU263" s="13"/>
      <c r="GV263" s="13"/>
      <c r="GW263" s="13"/>
      <c r="GX263" s="13"/>
      <c r="GY263" s="13"/>
      <c r="GZ263" s="13"/>
      <c r="HA263" s="13"/>
      <c r="HB263" s="13"/>
      <c r="HC263" s="13"/>
      <c r="HD263" s="13"/>
      <c r="HE263" s="13"/>
      <c r="HF263" s="13"/>
      <c r="HG263" s="13"/>
      <c r="HH263" s="13"/>
      <c r="HI263" s="13"/>
      <c r="HJ263" s="13"/>
      <c r="HK263" s="13"/>
      <c r="HL263" s="13"/>
      <c r="HM263" s="13"/>
      <c r="HN263" s="13"/>
      <c r="HO263" s="13"/>
      <c r="HP263" s="13"/>
      <c r="HQ263" s="13"/>
      <c r="HR263" s="13"/>
      <c r="HS263" s="13"/>
      <c r="HT263" s="13"/>
      <c r="HU263" s="13"/>
      <c r="HV263" s="13"/>
      <c r="HW263" s="13"/>
      <c r="HX263" s="13"/>
      <c r="HY263" s="13"/>
      <c r="HZ263" s="13"/>
      <c r="IA263" s="13"/>
      <c r="IB263" s="13"/>
      <c r="IC263" s="13"/>
      <c r="ID263" s="13"/>
      <c r="IE263" s="13"/>
      <c r="IF263" s="13"/>
      <c r="IG263" s="13"/>
      <c r="IH263" s="13"/>
      <c r="II263" s="13"/>
      <c r="IJ263" s="13"/>
    </row>
    <row r="264" spans="1:244" s="14" customFormat="1" ht="21" customHeight="1" x14ac:dyDescent="0.3">
      <c r="A264" s="78"/>
      <c r="B264" s="91" t="s">
        <v>269</v>
      </c>
      <c r="C264" s="68">
        <v>31785583.940000001</v>
      </c>
      <c r="D264" s="68"/>
      <c r="E264" s="68">
        <v>31785583.940000001</v>
      </c>
      <c r="F264" s="69">
        <f t="shared" si="158"/>
        <v>100</v>
      </c>
      <c r="G264" s="68">
        <f t="shared" si="159"/>
        <v>0</v>
      </c>
      <c r="H264" s="68">
        <v>441363.02</v>
      </c>
      <c r="I264" s="68"/>
      <c r="J264" s="68">
        <v>2641834.7400000002</v>
      </c>
      <c r="K264" s="70">
        <f>J264/H264*100</f>
        <v>598.56277492391644</v>
      </c>
      <c r="L264" s="68">
        <f t="shared" si="156"/>
        <v>2200471.7200000002</v>
      </c>
      <c r="M264" s="68">
        <f t="shared" si="138"/>
        <v>32226946.960000001</v>
      </c>
      <c r="N264" s="68"/>
      <c r="O264" s="68">
        <f t="shared" si="140"/>
        <v>34427418.68</v>
      </c>
      <c r="P264" s="71">
        <f>O264/M264*100</f>
        <v>106.82804897010945</v>
      </c>
      <c r="Q264" s="68">
        <f t="shared" si="157"/>
        <v>2200471.7199999988</v>
      </c>
      <c r="R264" s="46"/>
      <c r="S264" s="15"/>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row>
    <row r="265" spans="1:244" s="14" customFormat="1" ht="24" customHeight="1" x14ac:dyDescent="0.3">
      <c r="A265" s="78"/>
      <c r="B265" s="91" t="s">
        <v>270</v>
      </c>
      <c r="C265" s="68">
        <v>153850.72</v>
      </c>
      <c r="D265" s="68"/>
      <c r="E265" s="68">
        <v>19711255.620000001</v>
      </c>
      <c r="F265" s="69">
        <f t="shared" si="158"/>
        <v>12811.935894742643</v>
      </c>
      <c r="G265" s="68">
        <f t="shared" si="159"/>
        <v>19557404.900000002</v>
      </c>
      <c r="H265" s="68">
        <v>128741.11</v>
      </c>
      <c r="I265" s="68"/>
      <c r="J265" s="68">
        <v>2980293.3</v>
      </c>
      <c r="K265" s="70">
        <f>J265/H265*100</f>
        <v>2314.9507565998151</v>
      </c>
      <c r="L265" s="68">
        <f t="shared" si="156"/>
        <v>2851552.19</v>
      </c>
      <c r="M265" s="68">
        <f t="shared" si="138"/>
        <v>282591.83</v>
      </c>
      <c r="N265" s="68"/>
      <c r="O265" s="68">
        <f t="shared" si="140"/>
        <v>22691548.920000002</v>
      </c>
      <c r="P265" s="71">
        <f>O265/M265*100</f>
        <v>8029.7965160563917</v>
      </c>
      <c r="Q265" s="68">
        <f t="shared" si="157"/>
        <v>22408957.090000004</v>
      </c>
      <c r="R265" s="46"/>
      <c r="S265" s="15"/>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row>
    <row r="266" spans="1:244" s="21" customFormat="1" ht="22.5" customHeight="1" x14ac:dyDescent="0.3">
      <c r="A266" s="78"/>
      <c r="B266" s="170" t="s">
        <v>271</v>
      </c>
      <c r="C266" s="79">
        <v>0</v>
      </c>
      <c r="D266" s="79"/>
      <c r="E266" s="79">
        <v>-103850.72</v>
      </c>
      <c r="F266" s="69">
        <v>0</v>
      </c>
      <c r="G266" s="68">
        <f t="shared" si="159"/>
        <v>-103850.72</v>
      </c>
      <c r="H266" s="79">
        <v>0</v>
      </c>
      <c r="I266" s="79"/>
      <c r="J266" s="79">
        <v>-105856.13</v>
      </c>
      <c r="K266" s="70">
        <v>0</v>
      </c>
      <c r="L266" s="68">
        <f t="shared" si="156"/>
        <v>-105856.13</v>
      </c>
      <c r="M266" s="68">
        <f t="shared" si="138"/>
        <v>0</v>
      </c>
      <c r="N266" s="170"/>
      <c r="O266" s="68">
        <f t="shared" si="140"/>
        <v>-209706.85</v>
      </c>
      <c r="P266" s="71">
        <v>0</v>
      </c>
      <c r="Q266" s="68">
        <f t="shared" si="157"/>
        <v>-209706.85</v>
      </c>
      <c r="R266" s="47"/>
      <c r="S266" s="30"/>
    </row>
    <row r="267" spans="1:244" s="21" customFormat="1" ht="39.75" customHeight="1" x14ac:dyDescent="0.3">
      <c r="A267" s="78"/>
      <c r="B267" s="91" t="s">
        <v>361</v>
      </c>
      <c r="C267" s="79"/>
      <c r="D267" s="79"/>
      <c r="E267" s="79"/>
      <c r="F267" s="69">
        <v>0</v>
      </c>
      <c r="G267" s="68">
        <f t="shared" si="159"/>
        <v>0</v>
      </c>
      <c r="H267" s="79"/>
      <c r="I267" s="79"/>
      <c r="J267" s="79"/>
      <c r="K267" s="70">
        <v>0</v>
      </c>
      <c r="L267" s="68">
        <f t="shared" si="156"/>
        <v>0</v>
      </c>
      <c r="M267" s="68">
        <f t="shared" si="138"/>
        <v>0</v>
      </c>
      <c r="N267" s="170"/>
      <c r="O267" s="68">
        <f t="shared" si="140"/>
        <v>0</v>
      </c>
      <c r="P267" s="71"/>
      <c r="Q267" s="68">
        <f t="shared" si="157"/>
        <v>0</v>
      </c>
      <c r="R267" s="47"/>
      <c r="S267" s="30"/>
    </row>
    <row r="268" spans="1:244" s="21" customFormat="1" ht="56.25" x14ac:dyDescent="0.3">
      <c r="A268" s="78"/>
      <c r="B268" s="91" t="s">
        <v>272</v>
      </c>
      <c r="C268" s="79">
        <v>-14484782.09</v>
      </c>
      <c r="D268" s="79"/>
      <c r="E268" s="79">
        <v>-796892.13</v>
      </c>
      <c r="F268" s="69">
        <f t="shared" si="158"/>
        <v>5.5015817638717408</v>
      </c>
      <c r="G268" s="68">
        <f t="shared" si="159"/>
        <v>13687889.959999999</v>
      </c>
      <c r="H268" s="79">
        <v>14484782.09</v>
      </c>
      <c r="I268" s="79"/>
      <c r="J268" s="79">
        <v>796892.13</v>
      </c>
      <c r="K268" s="70">
        <v>0</v>
      </c>
      <c r="L268" s="68">
        <f t="shared" si="156"/>
        <v>-13687889.959999999</v>
      </c>
      <c r="M268" s="68">
        <f t="shared" si="138"/>
        <v>0</v>
      </c>
      <c r="N268" s="170"/>
      <c r="O268" s="68">
        <f t="shared" si="140"/>
        <v>0</v>
      </c>
      <c r="P268" s="71">
        <v>0</v>
      </c>
      <c r="Q268" s="68">
        <f t="shared" si="157"/>
        <v>0</v>
      </c>
      <c r="R268" s="47"/>
      <c r="S268" s="30"/>
    </row>
    <row r="269" spans="1:244" s="21" customFormat="1" x14ac:dyDescent="0.3">
      <c r="A269" s="51"/>
      <c r="B269" s="50"/>
      <c r="C269" s="59"/>
      <c r="D269" s="59"/>
      <c r="E269" s="59"/>
      <c r="F269" s="60"/>
      <c r="G269" s="59"/>
      <c r="H269" s="59"/>
      <c r="I269" s="59"/>
      <c r="J269" s="51"/>
      <c r="K269" s="51"/>
      <c r="L269" s="52"/>
      <c r="M269" s="52"/>
      <c r="N269" s="52"/>
      <c r="O269" s="52"/>
      <c r="P269" s="52"/>
      <c r="Q269" s="51"/>
      <c r="R269" s="30"/>
      <c r="S269" s="30"/>
    </row>
    <row r="270" spans="1:244" s="21" customFormat="1" ht="22.5" x14ac:dyDescent="0.3">
      <c r="A270" s="51"/>
      <c r="B270" s="63" t="s">
        <v>362</v>
      </c>
      <c r="C270" s="59"/>
      <c r="D270" s="59"/>
      <c r="E270" s="59"/>
      <c r="F270" s="60"/>
      <c r="G270" s="59"/>
      <c r="H270" s="59"/>
      <c r="I270" s="59"/>
      <c r="J270" s="51"/>
      <c r="K270" s="51"/>
      <c r="L270" s="53" t="s">
        <v>319</v>
      </c>
      <c r="M270" s="53"/>
      <c r="N270" s="53"/>
      <c r="O270" s="61"/>
      <c r="P270" s="52"/>
      <c r="Q270" s="51"/>
      <c r="R270" s="30"/>
      <c r="S270" s="30"/>
    </row>
    <row r="271" spans="1:244" s="21" customFormat="1" x14ac:dyDescent="0.3">
      <c r="A271" s="24"/>
      <c r="B271" s="24"/>
      <c r="C271" s="23"/>
      <c r="D271" s="23"/>
      <c r="E271" s="23"/>
      <c r="F271" s="25"/>
      <c r="G271" s="23"/>
      <c r="H271" s="23"/>
      <c r="I271" s="23"/>
      <c r="J271" s="30"/>
      <c r="K271" s="30"/>
      <c r="L271" s="36"/>
      <c r="M271" s="27"/>
      <c r="N271" s="27"/>
      <c r="O271" s="28"/>
      <c r="P271" s="36"/>
      <c r="Q271" s="30"/>
      <c r="R271" s="30"/>
      <c r="S271" s="30"/>
    </row>
    <row r="272" spans="1:244" s="21" customFormat="1" x14ac:dyDescent="0.3">
      <c r="A272" s="24"/>
      <c r="B272" s="24"/>
      <c r="C272" s="23"/>
      <c r="D272" s="23"/>
      <c r="E272" s="23"/>
      <c r="F272" s="25"/>
      <c r="G272" s="23"/>
      <c r="H272" s="23"/>
      <c r="I272" s="23"/>
      <c r="J272" s="30"/>
      <c r="K272" s="30"/>
      <c r="L272" s="36"/>
      <c r="M272" s="27"/>
      <c r="N272" s="27"/>
      <c r="O272" s="29"/>
      <c r="P272" s="36"/>
      <c r="Q272" s="30"/>
      <c r="R272" s="30"/>
      <c r="S272" s="30"/>
    </row>
    <row r="273" spans="1:19" s="21" customFormat="1" x14ac:dyDescent="0.3">
      <c r="A273" s="24"/>
      <c r="B273" s="24"/>
      <c r="C273" s="23"/>
      <c r="D273" s="23"/>
      <c r="E273" s="23"/>
      <c r="F273" s="25"/>
      <c r="G273" s="23"/>
      <c r="H273" s="23"/>
      <c r="I273" s="23"/>
      <c r="J273" s="30"/>
      <c r="K273" s="30"/>
      <c r="L273" s="36"/>
      <c r="M273" s="36"/>
      <c r="N273" s="36"/>
      <c r="O273" s="36"/>
      <c r="P273" s="36"/>
      <c r="Q273" s="30"/>
      <c r="R273" s="30"/>
      <c r="S273" s="30"/>
    </row>
    <row r="274" spans="1:19" s="21" customFormat="1" x14ac:dyDescent="0.3">
      <c r="A274" s="24"/>
      <c r="B274" s="24"/>
      <c r="C274" s="23"/>
      <c r="D274" s="23"/>
      <c r="E274" s="23"/>
      <c r="F274" s="25"/>
      <c r="G274" s="23"/>
      <c r="H274" s="23"/>
      <c r="I274" s="23"/>
      <c r="J274" s="30"/>
      <c r="K274" s="30"/>
      <c r="L274" s="36"/>
      <c r="M274" s="36"/>
      <c r="N274" s="36"/>
      <c r="O274" s="36"/>
      <c r="P274" s="36"/>
      <c r="Q274" s="30"/>
      <c r="R274" s="30"/>
      <c r="S274" s="30"/>
    </row>
    <row r="275" spans="1:19" s="21" customFormat="1" x14ac:dyDescent="0.3">
      <c r="A275" s="24"/>
      <c r="B275" s="24"/>
      <c r="C275" s="23"/>
      <c r="D275" s="23"/>
      <c r="E275" s="23"/>
      <c r="F275" s="25"/>
      <c r="G275" s="23"/>
      <c r="H275" s="23"/>
      <c r="I275" s="23"/>
      <c r="J275" s="30"/>
      <c r="K275" s="30"/>
      <c r="L275" s="30"/>
      <c r="M275" s="30"/>
      <c r="N275" s="30"/>
      <c r="O275" s="30"/>
      <c r="P275" s="30"/>
      <c r="Q275" s="30"/>
      <c r="R275" s="30"/>
      <c r="S275" s="30"/>
    </row>
    <row r="276" spans="1:19" s="21" customFormat="1" x14ac:dyDescent="0.3">
      <c r="A276" s="24"/>
      <c r="B276" s="24"/>
      <c r="C276" s="23"/>
      <c r="D276" s="23"/>
      <c r="E276" s="23"/>
      <c r="F276" s="25"/>
      <c r="G276" s="23"/>
      <c r="H276" s="23"/>
      <c r="I276" s="23"/>
      <c r="J276" s="30"/>
      <c r="K276" s="30"/>
      <c r="L276" s="30"/>
      <c r="M276" s="30"/>
      <c r="N276" s="30"/>
      <c r="O276" s="30"/>
      <c r="P276" s="30"/>
      <c r="Q276" s="30"/>
      <c r="R276" s="30"/>
      <c r="S276" s="30"/>
    </row>
    <row r="277" spans="1:19" s="21" customFormat="1" x14ac:dyDescent="0.3">
      <c r="A277" s="24"/>
      <c r="B277" s="24"/>
      <c r="C277" s="23"/>
      <c r="D277" s="23"/>
      <c r="E277" s="23"/>
      <c r="F277" s="25"/>
      <c r="G277" s="23"/>
      <c r="H277" s="23"/>
      <c r="I277" s="23"/>
      <c r="J277" s="30"/>
      <c r="K277" s="30"/>
      <c r="L277" s="30"/>
      <c r="M277" s="30"/>
      <c r="N277" s="30"/>
      <c r="O277" s="30"/>
      <c r="P277" s="30"/>
      <c r="Q277" s="30"/>
      <c r="R277" s="30"/>
      <c r="S277" s="30"/>
    </row>
    <row r="278" spans="1:19" s="21" customFormat="1" x14ac:dyDescent="0.3">
      <c r="A278" s="24"/>
      <c r="B278" s="24"/>
      <c r="C278" s="23"/>
      <c r="D278" s="23"/>
      <c r="E278" s="23"/>
      <c r="F278" s="25"/>
      <c r="G278" s="23"/>
      <c r="H278" s="23"/>
      <c r="I278" s="23"/>
      <c r="J278" s="30"/>
      <c r="K278" s="30"/>
      <c r="L278" s="30"/>
      <c r="M278" s="30"/>
      <c r="N278" s="30"/>
      <c r="O278" s="30"/>
      <c r="P278" s="30"/>
      <c r="Q278" s="30"/>
      <c r="R278" s="30"/>
      <c r="S278" s="30"/>
    </row>
    <row r="279" spans="1:19" s="21" customFormat="1" x14ac:dyDescent="0.3">
      <c r="A279" s="24"/>
      <c r="B279" s="24"/>
      <c r="C279" s="23"/>
      <c r="D279" s="23"/>
      <c r="E279" s="23"/>
      <c r="F279" s="25"/>
      <c r="G279" s="23"/>
      <c r="H279" s="23"/>
      <c r="I279" s="23"/>
      <c r="J279" s="30"/>
      <c r="K279" s="30"/>
      <c r="L279" s="30"/>
      <c r="M279" s="30"/>
      <c r="N279" s="30"/>
      <c r="O279" s="30"/>
      <c r="P279" s="30"/>
      <c r="Q279" s="30"/>
      <c r="R279" s="30"/>
      <c r="S279" s="30"/>
    </row>
    <row r="280" spans="1:19" s="21" customFormat="1" x14ac:dyDescent="0.3">
      <c r="A280" s="24"/>
      <c r="B280" s="24"/>
      <c r="C280" s="23"/>
      <c r="D280" s="23"/>
      <c r="E280" s="23"/>
      <c r="F280" s="25"/>
      <c r="G280" s="23"/>
      <c r="H280" s="23"/>
      <c r="I280" s="23"/>
      <c r="J280" s="30"/>
      <c r="K280" s="30"/>
      <c r="L280" s="30"/>
      <c r="M280" s="30"/>
      <c r="N280" s="30"/>
      <c r="O280" s="30"/>
      <c r="P280" s="30"/>
      <c r="Q280" s="30"/>
      <c r="R280" s="30"/>
      <c r="S280" s="30"/>
    </row>
    <row r="281" spans="1:19" s="21" customFormat="1" x14ac:dyDescent="0.3">
      <c r="A281" s="24"/>
      <c r="B281" s="24"/>
      <c r="C281" s="23"/>
      <c r="D281" s="23"/>
      <c r="E281" s="23"/>
      <c r="F281" s="25"/>
      <c r="G281" s="23"/>
      <c r="H281" s="23"/>
      <c r="I281" s="23"/>
      <c r="J281" s="30"/>
      <c r="K281" s="30"/>
      <c r="L281" s="30"/>
      <c r="M281" s="30"/>
      <c r="N281" s="30"/>
      <c r="O281" s="30"/>
      <c r="P281" s="30"/>
      <c r="Q281" s="30"/>
      <c r="R281" s="30"/>
      <c r="S281" s="30"/>
    </row>
    <row r="282" spans="1:19" s="21" customFormat="1" x14ac:dyDescent="0.3">
      <c r="A282" s="24"/>
      <c r="B282" s="24"/>
      <c r="C282" s="23"/>
      <c r="D282" s="23"/>
      <c r="E282" s="23"/>
      <c r="F282" s="25"/>
      <c r="G282" s="23"/>
      <c r="H282" s="23"/>
      <c r="I282" s="23"/>
      <c r="J282" s="30"/>
      <c r="K282" s="30"/>
      <c r="L282" s="30"/>
      <c r="M282" s="30"/>
      <c r="N282" s="30"/>
      <c r="O282" s="30"/>
      <c r="P282" s="30"/>
      <c r="Q282" s="30"/>
      <c r="R282" s="30"/>
      <c r="S282" s="30"/>
    </row>
    <row r="283" spans="1:19" s="21" customFormat="1" x14ac:dyDescent="0.3">
      <c r="A283" s="24"/>
      <c r="B283" s="24"/>
      <c r="C283" s="23"/>
      <c r="D283" s="23"/>
      <c r="E283" s="23"/>
      <c r="F283" s="25"/>
      <c r="G283" s="23"/>
      <c r="H283" s="23"/>
      <c r="I283" s="23"/>
      <c r="J283" s="30"/>
      <c r="K283" s="30"/>
      <c r="L283" s="30"/>
      <c r="M283" s="30"/>
      <c r="N283" s="30"/>
      <c r="O283" s="30"/>
      <c r="P283" s="30"/>
      <c r="Q283" s="30"/>
      <c r="R283" s="30"/>
      <c r="S283" s="30"/>
    </row>
    <row r="284" spans="1:19" s="21" customFormat="1" x14ac:dyDescent="0.3">
      <c r="A284" s="24"/>
      <c r="B284" s="24"/>
      <c r="C284" s="23"/>
      <c r="D284" s="23"/>
      <c r="E284" s="23"/>
      <c r="F284" s="25"/>
      <c r="G284" s="23"/>
      <c r="H284" s="23"/>
      <c r="I284" s="23"/>
      <c r="J284" s="30"/>
      <c r="K284" s="30"/>
      <c r="L284" s="30"/>
      <c r="M284" s="30"/>
      <c r="N284" s="30"/>
      <c r="O284" s="30"/>
      <c r="P284" s="30"/>
      <c r="Q284" s="30"/>
      <c r="R284" s="30"/>
      <c r="S284" s="30"/>
    </row>
    <row r="285" spans="1:19" s="21" customFormat="1" x14ac:dyDescent="0.3">
      <c r="A285" s="24"/>
      <c r="B285" s="24"/>
      <c r="C285" s="23"/>
      <c r="D285" s="23"/>
      <c r="E285" s="23"/>
      <c r="F285" s="25"/>
      <c r="G285" s="23"/>
      <c r="H285" s="23"/>
      <c r="I285" s="23"/>
      <c r="J285" s="30"/>
      <c r="K285" s="30"/>
      <c r="L285" s="30"/>
      <c r="M285" s="30"/>
      <c r="N285" s="30"/>
      <c r="O285" s="30"/>
      <c r="P285" s="30"/>
      <c r="Q285" s="30"/>
      <c r="R285" s="30"/>
      <c r="S285" s="30"/>
    </row>
    <row r="286" spans="1:19" s="21" customFormat="1" x14ac:dyDescent="0.3">
      <c r="A286" s="24"/>
      <c r="B286" s="24"/>
      <c r="C286" s="23"/>
      <c r="D286" s="23"/>
      <c r="E286" s="23"/>
      <c r="F286" s="25"/>
      <c r="G286" s="23"/>
      <c r="H286" s="23"/>
      <c r="I286" s="23"/>
      <c r="J286" s="30"/>
      <c r="K286" s="30"/>
      <c r="L286" s="30"/>
      <c r="M286" s="30"/>
      <c r="N286" s="30"/>
      <c r="O286" s="30"/>
      <c r="P286" s="30"/>
      <c r="Q286" s="30"/>
      <c r="R286" s="30"/>
      <c r="S286" s="30"/>
    </row>
    <row r="287" spans="1:19" s="21" customFormat="1" x14ac:dyDescent="0.3">
      <c r="A287" s="24"/>
      <c r="B287" s="24"/>
      <c r="C287" s="23"/>
      <c r="D287" s="23"/>
      <c r="E287" s="23"/>
      <c r="F287" s="25"/>
      <c r="G287" s="23"/>
      <c r="H287" s="23"/>
      <c r="I287" s="23"/>
      <c r="J287" s="30"/>
      <c r="K287" s="30"/>
      <c r="L287" s="30"/>
      <c r="M287" s="30"/>
      <c r="N287" s="30"/>
      <c r="O287" s="30"/>
      <c r="P287" s="30"/>
      <c r="Q287" s="30"/>
      <c r="R287" s="30"/>
      <c r="S287" s="30"/>
    </row>
    <row r="288" spans="1:19" s="21" customFormat="1" x14ac:dyDescent="0.3">
      <c r="A288" s="24"/>
      <c r="B288" s="24"/>
      <c r="C288" s="23"/>
      <c r="D288" s="23"/>
      <c r="E288" s="23"/>
      <c r="F288" s="25"/>
      <c r="G288" s="23"/>
      <c r="H288" s="23"/>
      <c r="I288" s="23"/>
      <c r="J288" s="30"/>
      <c r="K288" s="30"/>
      <c r="L288" s="30"/>
      <c r="M288" s="30"/>
      <c r="N288" s="30"/>
      <c r="O288" s="30"/>
      <c r="P288" s="30"/>
      <c r="Q288" s="30"/>
      <c r="R288" s="30"/>
      <c r="S288" s="30"/>
    </row>
    <row r="289" spans="1:19" s="21" customFormat="1" x14ac:dyDescent="0.3">
      <c r="A289" s="24"/>
      <c r="B289" s="24"/>
      <c r="C289" s="23"/>
      <c r="D289" s="23"/>
      <c r="E289" s="23"/>
      <c r="F289" s="25"/>
      <c r="G289" s="23"/>
      <c r="H289" s="23"/>
      <c r="I289" s="23"/>
      <c r="J289" s="30"/>
      <c r="K289" s="30"/>
      <c r="L289" s="30"/>
      <c r="M289" s="30"/>
      <c r="N289" s="30"/>
      <c r="O289" s="30"/>
      <c r="P289" s="30"/>
      <c r="Q289" s="30"/>
      <c r="R289" s="30"/>
      <c r="S289" s="30"/>
    </row>
    <row r="290" spans="1:19" s="21" customFormat="1" x14ac:dyDescent="0.3">
      <c r="A290" s="24"/>
      <c r="B290" s="24"/>
      <c r="C290" s="23"/>
      <c r="D290" s="23"/>
      <c r="E290" s="23"/>
      <c r="F290" s="25"/>
      <c r="G290" s="23"/>
      <c r="H290" s="23"/>
      <c r="I290" s="23"/>
      <c r="J290" s="30"/>
      <c r="K290" s="30"/>
      <c r="L290" s="30"/>
      <c r="M290" s="30"/>
      <c r="N290" s="30"/>
      <c r="O290" s="30"/>
      <c r="P290" s="30"/>
      <c r="Q290" s="30"/>
      <c r="R290" s="30"/>
      <c r="S290" s="30"/>
    </row>
    <row r="291" spans="1:19" s="21" customFormat="1" x14ac:dyDescent="0.3">
      <c r="A291" s="24"/>
      <c r="B291" s="24"/>
      <c r="C291" s="23"/>
      <c r="D291" s="23"/>
      <c r="E291" s="23"/>
      <c r="F291" s="25"/>
      <c r="G291" s="23"/>
      <c r="H291" s="23"/>
      <c r="I291" s="23"/>
      <c r="J291" s="30"/>
      <c r="K291" s="30"/>
      <c r="L291" s="30"/>
      <c r="M291" s="30"/>
      <c r="N291" s="30"/>
      <c r="O291" s="30"/>
      <c r="P291" s="30"/>
      <c r="Q291" s="30"/>
      <c r="R291" s="30"/>
      <c r="S291" s="30"/>
    </row>
    <row r="292" spans="1:19" s="21" customFormat="1" x14ac:dyDescent="0.3">
      <c r="A292" s="24"/>
      <c r="B292" s="24"/>
      <c r="C292" s="23"/>
      <c r="D292" s="23"/>
      <c r="E292" s="23"/>
      <c r="F292" s="25"/>
      <c r="G292" s="23"/>
      <c r="H292" s="23"/>
      <c r="I292" s="23"/>
      <c r="J292" s="30"/>
      <c r="K292" s="30"/>
      <c r="L292" s="30"/>
      <c r="M292" s="30"/>
      <c r="N292" s="30"/>
      <c r="O292" s="30"/>
      <c r="P292" s="30"/>
      <c r="Q292" s="30"/>
      <c r="R292" s="30"/>
      <c r="S292" s="30"/>
    </row>
    <row r="293" spans="1:19" s="21" customFormat="1" x14ac:dyDescent="0.3">
      <c r="A293" s="24"/>
      <c r="B293" s="24"/>
      <c r="C293" s="23"/>
      <c r="D293" s="23"/>
      <c r="E293" s="23"/>
      <c r="F293" s="25"/>
      <c r="G293" s="23"/>
      <c r="H293" s="23"/>
      <c r="I293" s="23"/>
      <c r="J293" s="30"/>
      <c r="K293" s="30"/>
      <c r="L293" s="30"/>
      <c r="M293" s="30"/>
      <c r="N293" s="30"/>
      <c r="O293" s="30"/>
      <c r="P293" s="30"/>
      <c r="Q293" s="30"/>
      <c r="R293" s="30"/>
      <c r="S293" s="30"/>
    </row>
    <row r="294" spans="1:19" s="21" customFormat="1" x14ac:dyDescent="0.3">
      <c r="A294" s="24"/>
      <c r="B294" s="24"/>
      <c r="C294" s="23"/>
      <c r="D294" s="23"/>
      <c r="E294" s="23"/>
      <c r="F294" s="25"/>
      <c r="G294" s="23"/>
      <c r="H294" s="23"/>
      <c r="I294" s="23"/>
      <c r="J294" s="30"/>
      <c r="K294" s="30"/>
      <c r="L294" s="30"/>
      <c r="M294" s="30"/>
      <c r="N294" s="30"/>
      <c r="O294" s="30"/>
      <c r="P294" s="30"/>
      <c r="Q294" s="30"/>
      <c r="R294" s="30"/>
      <c r="S294" s="30"/>
    </row>
    <row r="295" spans="1:19" s="3" customFormat="1" x14ac:dyDescent="0.3">
      <c r="A295" s="24"/>
      <c r="B295" s="24"/>
      <c r="C295" s="23"/>
      <c r="D295" s="23"/>
      <c r="E295" s="23"/>
      <c r="F295" s="25"/>
      <c r="G295" s="23"/>
      <c r="H295" s="23"/>
      <c r="I295" s="23"/>
      <c r="J295" s="30"/>
      <c r="K295" s="30"/>
      <c r="L295" s="30"/>
      <c r="M295" s="30"/>
      <c r="N295" s="30"/>
      <c r="O295" s="30"/>
      <c r="P295" s="30"/>
      <c r="Q295" s="30"/>
      <c r="R295" s="30"/>
      <c r="S295" s="30"/>
    </row>
    <row r="296" spans="1:19" s="3" customFormat="1" x14ac:dyDescent="0.3">
      <c r="A296" s="24"/>
      <c r="B296" s="24"/>
      <c r="C296" s="23"/>
      <c r="D296" s="23"/>
      <c r="E296" s="23"/>
      <c r="F296" s="25"/>
      <c r="G296" s="23"/>
      <c r="H296" s="23"/>
      <c r="I296" s="23"/>
      <c r="J296" s="30"/>
      <c r="K296" s="30"/>
      <c r="L296" s="30"/>
      <c r="M296" s="30"/>
      <c r="N296" s="30"/>
      <c r="O296" s="30"/>
      <c r="P296" s="30"/>
      <c r="Q296" s="30"/>
      <c r="R296" s="30"/>
      <c r="S296" s="30"/>
    </row>
    <row r="297" spans="1:19" s="3" customFormat="1" x14ac:dyDescent="0.3">
      <c r="A297" s="24"/>
      <c r="B297" s="24"/>
      <c r="C297" s="23"/>
      <c r="D297" s="23"/>
      <c r="E297" s="23"/>
      <c r="F297" s="25"/>
      <c r="G297" s="23"/>
      <c r="H297" s="23"/>
      <c r="I297" s="23"/>
      <c r="J297" s="30"/>
      <c r="K297" s="30"/>
      <c r="L297" s="30"/>
      <c r="M297" s="30"/>
      <c r="N297" s="30"/>
      <c r="O297" s="30"/>
      <c r="P297" s="30"/>
      <c r="Q297" s="30"/>
      <c r="R297" s="30"/>
      <c r="S297" s="30"/>
    </row>
    <row r="298" spans="1:19" s="3" customFormat="1" x14ac:dyDescent="0.3">
      <c r="A298" s="24"/>
      <c r="B298" s="24"/>
      <c r="C298" s="23"/>
      <c r="D298" s="23"/>
      <c r="E298" s="23"/>
      <c r="F298" s="25"/>
      <c r="G298" s="23"/>
      <c r="H298" s="23"/>
      <c r="I298" s="23"/>
      <c r="J298" s="30"/>
      <c r="K298" s="30"/>
      <c r="L298" s="30"/>
      <c r="M298" s="30"/>
      <c r="N298" s="30"/>
      <c r="O298" s="30"/>
      <c r="P298" s="30"/>
      <c r="Q298" s="30"/>
      <c r="R298" s="30"/>
      <c r="S298" s="30"/>
    </row>
    <row r="299" spans="1:19" s="3" customFormat="1" x14ac:dyDescent="0.3">
      <c r="A299" s="24"/>
      <c r="B299" s="24"/>
      <c r="C299" s="23"/>
      <c r="D299" s="23"/>
      <c r="E299" s="23"/>
      <c r="F299" s="25"/>
      <c r="G299" s="23"/>
      <c r="H299" s="23"/>
      <c r="I299" s="23"/>
      <c r="J299" s="30"/>
      <c r="K299" s="30"/>
      <c r="L299" s="30"/>
      <c r="M299" s="30"/>
      <c r="N299" s="30"/>
      <c r="O299" s="30"/>
      <c r="P299" s="30"/>
      <c r="Q299" s="30"/>
      <c r="R299" s="30"/>
      <c r="S299" s="30"/>
    </row>
    <row r="300" spans="1:19" s="3" customFormat="1" x14ac:dyDescent="0.3">
      <c r="A300" s="24"/>
      <c r="B300" s="24"/>
      <c r="C300" s="23"/>
      <c r="D300" s="23"/>
      <c r="E300" s="23"/>
      <c r="F300" s="25"/>
      <c r="G300" s="23"/>
      <c r="H300" s="23"/>
      <c r="I300" s="23"/>
      <c r="J300" s="30"/>
      <c r="K300" s="30"/>
      <c r="L300" s="30"/>
      <c r="M300" s="30"/>
      <c r="N300" s="30"/>
      <c r="O300" s="30"/>
      <c r="P300" s="30"/>
      <c r="Q300" s="30"/>
      <c r="R300" s="30"/>
      <c r="S300" s="30"/>
    </row>
    <row r="301" spans="1:19" s="3" customFormat="1" x14ac:dyDescent="0.3">
      <c r="A301" s="24"/>
      <c r="B301" s="24"/>
      <c r="C301" s="23"/>
      <c r="D301" s="23"/>
      <c r="E301" s="23"/>
      <c r="F301" s="25"/>
      <c r="G301" s="23"/>
      <c r="H301" s="23"/>
      <c r="I301" s="23"/>
      <c r="J301" s="30"/>
      <c r="K301" s="30"/>
      <c r="L301" s="30"/>
      <c r="M301" s="30"/>
      <c r="N301" s="30"/>
      <c r="O301" s="30"/>
      <c r="P301" s="30"/>
      <c r="Q301" s="30"/>
      <c r="R301" s="30"/>
      <c r="S301" s="30"/>
    </row>
    <row r="302" spans="1:19" s="3" customFormat="1" x14ac:dyDescent="0.3">
      <c r="A302" s="24"/>
      <c r="B302" s="24"/>
      <c r="C302" s="23"/>
      <c r="D302" s="23"/>
      <c r="E302" s="23"/>
      <c r="F302" s="25"/>
      <c r="G302" s="23"/>
      <c r="H302" s="23"/>
      <c r="I302" s="23"/>
      <c r="J302" s="30"/>
      <c r="K302" s="30"/>
      <c r="L302" s="30"/>
      <c r="M302" s="30"/>
      <c r="N302" s="30"/>
      <c r="O302" s="30"/>
      <c r="P302" s="30"/>
      <c r="Q302" s="30"/>
      <c r="R302" s="30"/>
      <c r="S302" s="30"/>
    </row>
    <row r="303" spans="1:19" s="3" customFormat="1" x14ac:dyDescent="0.3">
      <c r="A303" s="24"/>
      <c r="B303" s="24"/>
      <c r="C303" s="23"/>
      <c r="D303" s="23"/>
      <c r="E303" s="23"/>
      <c r="F303" s="25"/>
      <c r="G303" s="23"/>
      <c r="H303" s="23"/>
      <c r="I303" s="23"/>
      <c r="J303" s="30"/>
      <c r="K303" s="30"/>
      <c r="L303" s="30"/>
      <c r="M303" s="30"/>
      <c r="N303" s="30"/>
      <c r="O303" s="30"/>
      <c r="P303" s="30"/>
      <c r="Q303" s="30"/>
      <c r="R303" s="30"/>
      <c r="S303" s="30"/>
    </row>
    <row r="304" spans="1:19" s="3" customFormat="1" x14ac:dyDescent="0.3">
      <c r="A304" s="24"/>
      <c r="B304" s="24"/>
      <c r="C304" s="23"/>
      <c r="D304" s="23"/>
      <c r="E304" s="23"/>
      <c r="F304" s="25"/>
      <c r="G304" s="23"/>
      <c r="H304" s="23"/>
      <c r="I304" s="23"/>
      <c r="J304" s="30"/>
      <c r="K304" s="30"/>
      <c r="L304" s="30"/>
      <c r="M304" s="30"/>
      <c r="N304" s="30"/>
      <c r="O304" s="30"/>
      <c r="P304" s="30"/>
      <c r="Q304" s="30"/>
      <c r="R304" s="30"/>
      <c r="S304" s="30"/>
    </row>
    <row r="305" spans="1:19" s="3" customFormat="1" x14ac:dyDescent="0.3">
      <c r="A305" s="24"/>
      <c r="B305" s="24"/>
      <c r="C305" s="23"/>
      <c r="D305" s="23"/>
      <c r="E305" s="23"/>
      <c r="F305" s="25"/>
      <c r="G305" s="23"/>
      <c r="H305" s="23"/>
      <c r="I305" s="23"/>
      <c r="J305" s="30"/>
      <c r="K305" s="30"/>
      <c r="L305" s="30"/>
      <c r="M305" s="30"/>
      <c r="N305" s="30"/>
      <c r="O305" s="30"/>
      <c r="P305" s="30"/>
      <c r="Q305" s="30"/>
      <c r="R305" s="30"/>
      <c r="S305" s="30"/>
    </row>
    <row r="306" spans="1:19" s="3" customFormat="1" x14ac:dyDescent="0.3">
      <c r="A306" s="24"/>
      <c r="B306" s="24"/>
      <c r="C306" s="23"/>
      <c r="D306" s="23"/>
      <c r="E306" s="23"/>
      <c r="F306" s="25"/>
      <c r="G306" s="23"/>
      <c r="H306" s="23"/>
      <c r="I306" s="23"/>
      <c r="J306" s="30"/>
      <c r="K306" s="30"/>
      <c r="L306" s="30"/>
      <c r="M306" s="30"/>
      <c r="N306" s="30"/>
      <c r="O306" s="30"/>
      <c r="P306" s="30"/>
      <c r="Q306" s="30"/>
      <c r="R306" s="30"/>
      <c r="S306" s="30"/>
    </row>
    <row r="307" spans="1:19" s="3" customFormat="1" x14ac:dyDescent="0.3">
      <c r="A307" s="24"/>
      <c r="B307" s="24"/>
      <c r="C307" s="23"/>
      <c r="D307" s="23"/>
      <c r="E307" s="23"/>
      <c r="F307" s="25"/>
      <c r="G307" s="23"/>
      <c r="H307" s="23"/>
      <c r="I307" s="23"/>
      <c r="J307" s="30"/>
      <c r="K307" s="30"/>
      <c r="L307" s="30"/>
      <c r="M307" s="30"/>
      <c r="N307" s="30"/>
      <c r="O307" s="30"/>
      <c r="P307" s="30"/>
      <c r="Q307" s="30"/>
      <c r="R307" s="30"/>
      <c r="S307" s="30"/>
    </row>
    <row r="308" spans="1:19" s="3" customFormat="1" x14ac:dyDescent="0.3">
      <c r="A308" s="24"/>
      <c r="B308" s="24"/>
      <c r="C308" s="23"/>
      <c r="D308" s="23"/>
      <c r="E308" s="23"/>
      <c r="F308" s="23"/>
      <c r="G308" s="23"/>
      <c r="H308" s="23"/>
      <c r="I308" s="23"/>
      <c r="J308" s="30"/>
      <c r="K308" s="30"/>
      <c r="L308" s="30"/>
      <c r="M308" s="30"/>
      <c r="N308" s="30"/>
      <c r="O308" s="30"/>
      <c r="P308" s="30"/>
      <c r="Q308" s="30"/>
      <c r="R308" s="30"/>
      <c r="S308" s="30"/>
    </row>
    <row r="309" spans="1:19" s="3" customFormat="1" x14ac:dyDescent="0.3">
      <c r="A309" s="24"/>
      <c r="B309" s="24"/>
      <c r="C309" s="23"/>
      <c r="D309" s="23"/>
      <c r="E309" s="23"/>
      <c r="F309" s="23"/>
      <c r="G309" s="23"/>
      <c r="H309" s="23"/>
      <c r="I309" s="23"/>
      <c r="J309" s="30"/>
      <c r="K309" s="30"/>
      <c r="L309" s="30"/>
      <c r="M309" s="30"/>
      <c r="N309" s="30"/>
      <c r="O309" s="30"/>
      <c r="P309" s="30"/>
      <c r="Q309" s="30"/>
      <c r="R309" s="30"/>
      <c r="S309" s="30"/>
    </row>
    <row r="310" spans="1:19" s="3" customFormat="1" x14ac:dyDescent="0.3">
      <c r="A310" s="24"/>
      <c r="B310" s="24"/>
      <c r="C310" s="23"/>
      <c r="D310" s="23"/>
      <c r="E310" s="23"/>
      <c r="F310" s="23"/>
      <c r="G310" s="23"/>
      <c r="H310" s="23"/>
      <c r="I310" s="23"/>
      <c r="J310" s="30"/>
      <c r="K310" s="30"/>
      <c r="L310" s="30"/>
      <c r="M310" s="30"/>
      <c r="N310" s="30"/>
      <c r="O310" s="30"/>
      <c r="P310" s="30"/>
      <c r="Q310" s="30"/>
      <c r="R310" s="30"/>
      <c r="S310" s="30"/>
    </row>
    <row r="311" spans="1:19" s="3" customFormat="1" x14ac:dyDescent="0.3">
      <c r="A311" s="24"/>
      <c r="B311" s="24"/>
      <c r="C311" s="23"/>
      <c r="D311" s="23"/>
      <c r="E311" s="23"/>
      <c r="F311" s="23"/>
      <c r="G311" s="23"/>
      <c r="H311" s="23"/>
      <c r="I311" s="23"/>
      <c r="J311" s="30"/>
      <c r="K311" s="30"/>
      <c r="L311" s="30"/>
      <c r="M311" s="30"/>
      <c r="N311" s="30"/>
      <c r="O311" s="30"/>
      <c r="P311" s="30"/>
      <c r="Q311" s="30"/>
      <c r="R311" s="30"/>
      <c r="S311" s="30"/>
    </row>
    <row r="312" spans="1:19" s="3" customFormat="1" x14ac:dyDescent="0.3">
      <c r="A312" s="24"/>
      <c r="B312" s="24"/>
      <c r="C312" s="23"/>
      <c r="D312" s="23"/>
      <c r="E312" s="23"/>
      <c r="F312" s="23"/>
      <c r="G312" s="23"/>
      <c r="H312" s="23"/>
      <c r="I312" s="23"/>
      <c r="J312" s="30"/>
      <c r="K312" s="30"/>
      <c r="L312" s="30"/>
      <c r="M312" s="30"/>
      <c r="N312" s="30"/>
      <c r="O312" s="30"/>
      <c r="P312" s="30"/>
      <c r="Q312" s="30"/>
      <c r="R312" s="30"/>
      <c r="S312" s="30"/>
    </row>
    <row r="313" spans="1:19" s="3" customFormat="1" x14ac:dyDescent="0.3">
      <c r="A313" s="24"/>
      <c r="B313" s="24"/>
      <c r="C313" s="23"/>
      <c r="D313" s="23"/>
      <c r="E313" s="23"/>
      <c r="F313" s="23"/>
      <c r="G313" s="23"/>
      <c r="H313" s="23"/>
      <c r="I313" s="23"/>
      <c r="J313" s="30"/>
      <c r="K313" s="30"/>
      <c r="L313" s="30"/>
      <c r="M313" s="30"/>
      <c r="N313" s="30"/>
      <c r="O313" s="30"/>
      <c r="P313" s="30"/>
      <c r="Q313" s="30"/>
      <c r="R313" s="30"/>
      <c r="S313" s="30"/>
    </row>
    <row r="314" spans="1:19" s="3" customFormat="1" x14ac:dyDescent="0.3">
      <c r="A314" s="24"/>
      <c r="B314" s="24"/>
      <c r="C314" s="23"/>
      <c r="D314" s="23"/>
      <c r="E314" s="23"/>
      <c r="F314" s="23"/>
      <c r="G314" s="23"/>
      <c r="H314" s="23"/>
      <c r="I314" s="23"/>
      <c r="J314" s="30"/>
      <c r="K314" s="30"/>
      <c r="L314" s="30"/>
      <c r="M314" s="30"/>
      <c r="N314" s="30"/>
      <c r="O314" s="30"/>
      <c r="P314" s="30"/>
      <c r="Q314" s="30"/>
      <c r="R314" s="30"/>
      <c r="S314" s="30"/>
    </row>
    <row r="315" spans="1:19" s="3" customFormat="1" x14ac:dyDescent="0.3">
      <c r="A315" s="24"/>
      <c r="B315" s="24"/>
      <c r="C315" s="23"/>
      <c r="D315" s="23"/>
      <c r="E315" s="23"/>
      <c r="F315" s="23"/>
      <c r="G315" s="23"/>
      <c r="H315" s="23"/>
      <c r="I315" s="23"/>
      <c r="J315" s="30"/>
      <c r="K315" s="30"/>
      <c r="L315" s="30"/>
      <c r="M315" s="30"/>
      <c r="N315" s="30"/>
      <c r="O315" s="30"/>
      <c r="P315" s="30"/>
      <c r="Q315" s="30"/>
      <c r="R315" s="30"/>
      <c r="S315" s="30"/>
    </row>
    <row r="316" spans="1:19" s="3" customFormat="1" x14ac:dyDescent="0.3">
      <c r="A316" s="24"/>
      <c r="B316" s="24"/>
      <c r="C316" s="23"/>
      <c r="D316" s="23"/>
      <c r="E316" s="23"/>
      <c r="F316" s="23"/>
      <c r="G316" s="23"/>
      <c r="H316" s="23"/>
      <c r="I316" s="23"/>
      <c r="J316" s="30"/>
      <c r="K316" s="30"/>
      <c r="L316" s="30"/>
      <c r="M316" s="30"/>
      <c r="N316" s="30"/>
      <c r="O316" s="30"/>
      <c r="P316" s="30"/>
      <c r="Q316" s="30"/>
      <c r="R316" s="30"/>
      <c r="S316" s="30"/>
    </row>
    <row r="317" spans="1:19" s="3" customFormat="1" x14ac:dyDescent="0.3">
      <c r="A317" s="24"/>
      <c r="B317" s="24"/>
      <c r="C317" s="23"/>
      <c r="D317" s="23"/>
      <c r="E317" s="23"/>
      <c r="F317" s="23"/>
      <c r="G317" s="23"/>
      <c r="H317" s="23"/>
      <c r="I317" s="23"/>
      <c r="J317" s="30"/>
      <c r="K317" s="30"/>
      <c r="L317" s="30"/>
      <c r="M317" s="30"/>
      <c r="N317" s="30"/>
      <c r="O317" s="30"/>
      <c r="P317" s="30"/>
      <c r="Q317" s="30"/>
      <c r="R317" s="30"/>
      <c r="S317" s="30"/>
    </row>
    <row r="318" spans="1:19" s="3" customFormat="1" x14ac:dyDescent="0.3">
      <c r="A318" s="24"/>
      <c r="B318" s="24"/>
      <c r="C318" s="23"/>
      <c r="D318" s="23"/>
      <c r="E318" s="23"/>
      <c r="F318" s="23"/>
      <c r="G318" s="23"/>
      <c r="H318" s="23"/>
      <c r="I318" s="23"/>
      <c r="J318" s="30"/>
      <c r="K318" s="30"/>
      <c r="L318" s="30"/>
      <c r="M318" s="30"/>
      <c r="N318" s="30"/>
      <c r="O318" s="30"/>
      <c r="P318" s="30"/>
      <c r="Q318" s="30"/>
      <c r="R318" s="30"/>
      <c r="S318" s="30"/>
    </row>
    <row r="319" spans="1:19" s="3" customFormat="1" x14ac:dyDescent="0.3">
      <c r="A319" s="24"/>
      <c r="B319" s="24"/>
      <c r="C319" s="23"/>
      <c r="D319" s="23"/>
      <c r="E319" s="23"/>
      <c r="F319" s="23"/>
      <c r="G319" s="23"/>
      <c r="H319" s="23"/>
      <c r="I319" s="23"/>
      <c r="J319" s="30"/>
      <c r="K319" s="30"/>
      <c r="L319" s="30"/>
      <c r="M319" s="30"/>
      <c r="N319" s="30"/>
      <c r="O319" s="30"/>
      <c r="P319" s="30"/>
      <c r="Q319" s="30"/>
      <c r="R319" s="30"/>
      <c r="S319" s="30"/>
    </row>
    <row r="320" spans="1:19" s="3" customFormat="1" x14ac:dyDescent="0.3">
      <c r="A320" s="24"/>
      <c r="B320" s="24"/>
      <c r="C320" s="23"/>
      <c r="D320" s="23"/>
      <c r="E320" s="23"/>
      <c r="F320" s="23"/>
      <c r="G320" s="23"/>
      <c r="H320" s="23"/>
      <c r="I320" s="23"/>
      <c r="J320" s="30"/>
      <c r="K320" s="30"/>
      <c r="L320" s="30"/>
      <c r="M320" s="30"/>
      <c r="N320" s="30"/>
      <c r="O320" s="30"/>
      <c r="P320" s="30"/>
      <c r="Q320" s="30"/>
      <c r="R320" s="30"/>
      <c r="S320" s="30"/>
    </row>
    <row r="321" spans="1:19" s="3" customFormat="1" x14ac:dyDescent="0.3">
      <c r="A321" s="24"/>
      <c r="B321" s="24"/>
      <c r="C321" s="23"/>
      <c r="D321" s="23"/>
      <c r="E321" s="23"/>
      <c r="F321" s="23"/>
      <c r="G321" s="23"/>
      <c r="H321" s="23"/>
      <c r="I321" s="23"/>
      <c r="J321" s="30"/>
      <c r="K321" s="30"/>
      <c r="L321" s="30"/>
      <c r="M321" s="30"/>
      <c r="N321" s="30"/>
      <c r="O321" s="30"/>
      <c r="P321" s="30"/>
      <c r="Q321" s="30"/>
      <c r="R321" s="30"/>
      <c r="S321" s="30"/>
    </row>
    <row r="322" spans="1:19" s="3" customFormat="1" x14ac:dyDescent="0.3">
      <c r="A322" s="24"/>
      <c r="B322" s="24"/>
      <c r="C322" s="23"/>
      <c r="D322" s="23"/>
      <c r="E322" s="23"/>
      <c r="F322" s="23"/>
      <c r="G322" s="23"/>
      <c r="H322" s="23"/>
      <c r="I322" s="23"/>
      <c r="J322" s="30"/>
      <c r="K322" s="30"/>
      <c r="L322" s="30"/>
      <c r="M322" s="30"/>
      <c r="N322" s="30"/>
      <c r="O322" s="30"/>
      <c r="P322" s="30"/>
      <c r="Q322" s="30"/>
      <c r="R322" s="30"/>
      <c r="S322" s="30"/>
    </row>
    <row r="323" spans="1:19" s="3" customFormat="1" x14ac:dyDescent="0.3">
      <c r="A323" s="24"/>
      <c r="B323" s="24"/>
      <c r="C323" s="23"/>
      <c r="D323" s="23"/>
      <c r="E323" s="23"/>
      <c r="F323" s="23"/>
      <c r="G323" s="23"/>
      <c r="H323" s="23"/>
      <c r="I323" s="23"/>
      <c r="J323" s="30"/>
      <c r="K323" s="30"/>
      <c r="L323" s="30"/>
      <c r="M323" s="30"/>
      <c r="N323" s="30"/>
      <c r="O323" s="30"/>
      <c r="P323" s="30"/>
      <c r="Q323" s="30"/>
      <c r="R323" s="30"/>
      <c r="S323" s="30"/>
    </row>
    <row r="324" spans="1:19" s="3" customFormat="1" x14ac:dyDescent="0.3">
      <c r="A324" s="24"/>
      <c r="B324" s="24"/>
      <c r="C324" s="23"/>
      <c r="D324" s="23"/>
      <c r="E324" s="23"/>
      <c r="F324" s="23"/>
      <c r="G324" s="23"/>
      <c r="H324" s="23"/>
      <c r="I324" s="23"/>
      <c r="J324" s="30"/>
      <c r="K324" s="30"/>
      <c r="L324" s="30"/>
      <c r="M324" s="30"/>
      <c r="N324" s="30"/>
      <c r="O324" s="30"/>
      <c r="P324" s="30"/>
      <c r="Q324" s="30"/>
      <c r="R324" s="30"/>
      <c r="S324" s="30"/>
    </row>
    <row r="325" spans="1:19" s="3" customFormat="1" x14ac:dyDescent="0.3">
      <c r="A325" s="24"/>
      <c r="B325" s="24"/>
      <c r="C325" s="23"/>
      <c r="D325" s="23"/>
      <c r="E325" s="23"/>
      <c r="F325" s="23"/>
      <c r="G325" s="23"/>
      <c r="H325" s="23"/>
      <c r="I325" s="23"/>
      <c r="J325" s="30"/>
      <c r="K325" s="30"/>
      <c r="L325" s="30"/>
      <c r="M325" s="30"/>
      <c r="N325" s="30"/>
      <c r="O325" s="30"/>
      <c r="P325" s="30"/>
      <c r="Q325" s="30"/>
      <c r="R325" s="30"/>
      <c r="S325" s="30"/>
    </row>
    <row r="326" spans="1:19" s="3" customFormat="1" x14ac:dyDescent="0.3">
      <c r="A326" s="24"/>
      <c r="B326" s="24"/>
      <c r="C326" s="23"/>
      <c r="D326" s="23"/>
      <c r="E326" s="23"/>
      <c r="F326" s="23"/>
      <c r="G326" s="23"/>
      <c r="H326" s="23"/>
      <c r="I326" s="23"/>
      <c r="J326" s="30"/>
      <c r="K326" s="30"/>
      <c r="L326" s="30"/>
      <c r="M326" s="30"/>
      <c r="N326" s="30"/>
      <c r="O326" s="30"/>
      <c r="P326" s="30"/>
      <c r="Q326" s="30"/>
      <c r="R326" s="30"/>
      <c r="S326" s="30"/>
    </row>
    <row r="327" spans="1:19" s="3" customFormat="1" x14ac:dyDescent="0.3">
      <c r="A327" s="24"/>
      <c r="B327" s="24"/>
      <c r="C327" s="23"/>
      <c r="D327" s="23"/>
      <c r="E327" s="23"/>
      <c r="F327" s="23"/>
      <c r="G327" s="23"/>
      <c r="H327" s="23"/>
      <c r="I327" s="23"/>
      <c r="J327" s="30"/>
      <c r="K327" s="30"/>
      <c r="L327" s="30"/>
      <c r="M327" s="30"/>
      <c r="N327" s="30"/>
      <c r="O327" s="30"/>
      <c r="P327" s="30"/>
      <c r="Q327" s="30"/>
      <c r="R327" s="30"/>
      <c r="S327" s="30"/>
    </row>
    <row r="328" spans="1:19" s="3" customFormat="1" x14ac:dyDescent="0.3">
      <c r="A328" s="24"/>
      <c r="B328" s="24"/>
      <c r="C328" s="23"/>
      <c r="D328" s="23"/>
      <c r="E328" s="23"/>
      <c r="F328" s="23"/>
      <c r="G328" s="23"/>
      <c r="H328" s="23"/>
      <c r="I328" s="23"/>
      <c r="J328" s="30"/>
      <c r="K328" s="30"/>
      <c r="L328" s="30"/>
      <c r="M328" s="30"/>
      <c r="N328" s="30"/>
      <c r="O328" s="30"/>
      <c r="P328" s="30"/>
      <c r="Q328" s="30"/>
      <c r="R328" s="30"/>
      <c r="S328" s="30"/>
    </row>
    <row r="329" spans="1:19" s="3" customFormat="1" x14ac:dyDescent="0.3">
      <c r="A329" s="24"/>
      <c r="B329" s="24"/>
      <c r="C329" s="23"/>
      <c r="D329" s="23"/>
      <c r="E329" s="23"/>
      <c r="F329" s="23"/>
      <c r="G329" s="23"/>
      <c r="H329" s="23"/>
      <c r="I329" s="23"/>
      <c r="J329" s="30"/>
      <c r="K329" s="30"/>
      <c r="L329" s="30"/>
      <c r="M329" s="30"/>
      <c r="N329" s="30"/>
      <c r="O329" s="30"/>
      <c r="P329" s="30"/>
      <c r="Q329" s="30"/>
      <c r="R329" s="30"/>
      <c r="S329" s="30"/>
    </row>
    <row r="330" spans="1:19" s="3" customFormat="1" x14ac:dyDescent="0.3">
      <c r="A330" s="24"/>
      <c r="B330" s="24"/>
      <c r="C330" s="23"/>
      <c r="D330" s="23"/>
      <c r="E330" s="23"/>
      <c r="F330" s="23"/>
      <c r="G330" s="23"/>
      <c r="H330" s="23"/>
      <c r="I330" s="23"/>
      <c r="J330" s="30"/>
      <c r="K330" s="30"/>
      <c r="L330" s="30"/>
      <c r="M330" s="30"/>
      <c r="N330" s="30"/>
      <c r="O330" s="30"/>
      <c r="P330" s="30"/>
      <c r="Q330" s="30"/>
      <c r="R330" s="30"/>
      <c r="S330" s="30"/>
    </row>
    <row r="331" spans="1:19" s="3" customFormat="1" x14ac:dyDescent="0.3">
      <c r="A331" s="24"/>
      <c r="B331" s="24"/>
      <c r="C331" s="23"/>
      <c r="D331" s="23"/>
      <c r="E331" s="23"/>
      <c r="F331" s="23"/>
      <c r="G331" s="23"/>
      <c r="H331" s="23"/>
      <c r="I331" s="23"/>
      <c r="J331" s="30"/>
      <c r="K331" s="30"/>
      <c r="L331" s="30"/>
      <c r="M331" s="30"/>
      <c r="N331" s="30"/>
      <c r="O331" s="30"/>
      <c r="P331" s="30"/>
      <c r="Q331" s="30"/>
      <c r="R331" s="30"/>
      <c r="S331" s="30"/>
    </row>
    <row r="332" spans="1:19" s="3" customFormat="1" x14ac:dyDescent="0.3">
      <c r="A332" s="24"/>
      <c r="B332" s="24"/>
      <c r="C332" s="23"/>
      <c r="D332" s="23"/>
      <c r="E332" s="23"/>
      <c r="F332" s="23"/>
      <c r="G332" s="23"/>
      <c r="H332" s="23"/>
      <c r="I332" s="23"/>
      <c r="J332" s="30"/>
      <c r="K332" s="30"/>
      <c r="L332" s="30"/>
      <c r="M332" s="30"/>
      <c r="N332" s="30"/>
      <c r="O332" s="30"/>
      <c r="P332" s="30"/>
      <c r="Q332" s="30"/>
      <c r="R332" s="30"/>
      <c r="S332" s="30"/>
    </row>
    <row r="333" spans="1:19" s="3" customFormat="1" x14ac:dyDescent="0.3">
      <c r="A333" s="24"/>
      <c r="B333" s="24"/>
      <c r="C333" s="23"/>
      <c r="D333" s="23"/>
      <c r="E333" s="23"/>
      <c r="F333" s="23"/>
      <c r="G333" s="23"/>
      <c r="H333" s="23"/>
      <c r="I333" s="23"/>
      <c r="J333" s="30"/>
      <c r="K333" s="30"/>
      <c r="L333" s="30"/>
      <c r="M333" s="30"/>
      <c r="N333" s="30"/>
      <c r="O333" s="30"/>
      <c r="P333" s="30"/>
      <c r="Q333" s="30"/>
      <c r="R333" s="30"/>
      <c r="S333" s="30"/>
    </row>
    <row r="334" spans="1:19" s="3" customFormat="1" x14ac:dyDescent="0.3">
      <c r="A334" s="24"/>
      <c r="B334" s="24"/>
      <c r="C334" s="23"/>
      <c r="D334" s="23"/>
      <c r="E334" s="23"/>
      <c r="F334" s="23"/>
      <c r="G334" s="23"/>
      <c r="H334" s="23"/>
      <c r="I334" s="23"/>
      <c r="J334" s="30"/>
      <c r="K334" s="30"/>
      <c r="L334" s="30"/>
      <c r="M334" s="30"/>
      <c r="N334" s="30"/>
      <c r="O334" s="30"/>
      <c r="P334" s="30"/>
      <c r="Q334" s="30"/>
      <c r="R334" s="30"/>
      <c r="S334" s="30"/>
    </row>
    <row r="335" spans="1:19" s="3" customFormat="1" x14ac:dyDescent="0.3">
      <c r="A335" s="24"/>
      <c r="B335" s="24"/>
      <c r="C335" s="23"/>
      <c r="D335" s="23"/>
      <c r="E335" s="23"/>
      <c r="F335" s="23"/>
      <c r="G335" s="23"/>
      <c r="H335" s="23"/>
      <c r="I335" s="23"/>
      <c r="J335" s="30"/>
      <c r="K335" s="30"/>
      <c r="L335" s="30"/>
      <c r="M335" s="30"/>
      <c r="N335" s="30"/>
      <c r="O335" s="30"/>
      <c r="P335" s="30"/>
      <c r="Q335" s="30"/>
      <c r="R335" s="30"/>
      <c r="S335" s="30"/>
    </row>
    <row r="336" spans="1:19" s="3" customFormat="1" x14ac:dyDescent="0.3">
      <c r="A336" s="24"/>
      <c r="B336" s="24"/>
      <c r="C336" s="23"/>
      <c r="D336" s="23"/>
      <c r="E336" s="23"/>
      <c r="F336" s="23"/>
      <c r="G336" s="23"/>
      <c r="H336" s="23"/>
      <c r="I336" s="23"/>
      <c r="J336" s="30"/>
      <c r="K336" s="30"/>
      <c r="L336" s="30"/>
      <c r="M336" s="30"/>
      <c r="N336" s="30"/>
      <c r="O336" s="30"/>
      <c r="P336" s="30"/>
      <c r="Q336" s="30"/>
      <c r="R336" s="30"/>
      <c r="S336" s="30"/>
    </row>
    <row r="337" spans="1:19" s="3" customFormat="1" x14ac:dyDescent="0.3">
      <c r="A337" s="24"/>
      <c r="B337" s="24"/>
      <c r="C337" s="23"/>
      <c r="D337" s="23"/>
      <c r="E337" s="23"/>
      <c r="F337" s="23"/>
      <c r="G337" s="23"/>
      <c r="H337" s="23"/>
      <c r="I337" s="23"/>
      <c r="J337" s="30"/>
      <c r="K337" s="30"/>
      <c r="L337" s="30"/>
      <c r="M337" s="30"/>
      <c r="N337" s="30"/>
      <c r="O337" s="30"/>
      <c r="P337" s="30"/>
      <c r="Q337" s="30"/>
      <c r="R337" s="30"/>
      <c r="S337" s="30"/>
    </row>
    <row r="338" spans="1:19" s="3" customFormat="1" x14ac:dyDescent="0.3">
      <c r="A338" s="24"/>
      <c r="B338" s="24"/>
      <c r="C338" s="23"/>
      <c r="D338" s="23"/>
      <c r="E338" s="23"/>
      <c r="F338" s="23"/>
      <c r="G338" s="23"/>
      <c r="H338" s="23"/>
      <c r="I338" s="23"/>
      <c r="J338" s="30"/>
      <c r="K338" s="30"/>
      <c r="L338" s="30"/>
      <c r="M338" s="30"/>
      <c r="N338" s="30"/>
      <c r="O338" s="30"/>
      <c r="P338" s="30"/>
      <c r="Q338" s="30"/>
      <c r="R338" s="30"/>
      <c r="S338" s="30"/>
    </row>
    <row r="339" spans="1:19" s="3" customFormat="1" x14ac:dyDescent="0.3">
      <c r="A339" s="24"/>
      <c r="B339" s="24"/>
      <c r="C339" s="23"/>
      <c r="D339" s="23"/>
      <c r="E339" s="23"/>
      <c r="F339" s="23"/>
      <c r="G339" s="23"/>
      <c r="H339" s="23"/>
      <c r="I339" s="23"/>
      <c r="J339" s="30"/>
      <c r="K339" s="30"/>
      <c r="L339" s="30"/>
      <c r="M339" s="30"/>
      <c r="N339" s="30"/>
      <c r="O339" s="30"/>
      <c r="P339" s="30"/>
      <c r="Q339" s="30"/>
      <c r="R339" s="30"/>
      <c r="S339" s="30"/>
    </row>
    <row r="340" spans="1:19" s="3" customFormat="1" x14ac:dyDescent="0.3">
      <c r="A340" s="24"/>
      <c r="B340" s="24"/>
      <c r="C340" s="23"/>
      <c r="D340" s="23"/>
      <c r="E340" s="23"/>
      <c r="F340" s="23"/>
      <c r="G340" s="23"/>
      <c r="H340" s="23"/>
      <c r="I340" s="23"/>
      <c r="J340" s="30"/>
      <c r="K340" s="30"/>
      <c r="L340" s="30"/>
      <c r="M340" s="30"/>
      <c r="N340" s="30"/>
      <c r="O340" s="30"/>
      <c r="P340" s="30"/>
      <c r="Q340" s="30"/>
      <c r="R340" s="30"/>
      <c r="S340" s="30"/>
    </row>
    <row r="341" spans="1:19" s="3" customFormat="1" x14ac:dyDescent="0.3">
      <c r="A341" s="24"/>
      <c r="B341" s="24"/>
      <c r="C341" s="23"/>
      <c r="D341" s="23"/>
      <c r="E341" s="23"/>
      <c r="F341" s="23"/>
      <c r="G341" s="23"/>
      <c r="H341" s="23"/>
      <c r="I341" s="23"/>
      <c r="J341" s="30"/>
      <c r="K341" s="30"/>
      <c r="L341" s="30"/>
      <c r="M341" s="30"/>
      <c r="N341" s="30"/>
      <c r="O341" s="30"/>
      <c r="P341" s="30"/>
      <c r="Q341" s="30"/>
      <c r="R341" s="30"/>
      <c r="S341" s="30"/>
    </row>
    <row r="342" spans="1:19" s="3" customFormat="1" x14ac:dyDescent="0.3">
      <c r="A342" s="24"/>
      <c r="B342" s="24"/>
      <c r="C342" s="23"/>
      <c r="D342" s="23"/>
      <c r="E342" s="23"/>
      <c r="F342" s="23"/>
      <c r="G342" s="23"/>
      <c r="H342" s="23"/>
      <c r="I342" s="23"/>
      <c r="J342" s="30"/>
      <c r="K342" s="30"/>
      <c r="L342" s="30"/>
      <c r="M342" s="30"/>
      <c r="N342" s="30"/>
      <c r="O342" s="30"/>
      <c r="P342" s="30"/>
      <c r="Q342" s="30"/>
      <c r="R342" s="30"/>
      <c r="S342" s="30"/>
    </row>
    <row r="343" spans="1:19" s="3" customFormat="1" x14ac:dyDescent="0.3">
      <c r="A343" s="24"/>
      <c r="B343" s="24"/>
      <c r="C343" s="23"/>
      <c r="D343" s="23"/>
      <c r="E343" s="23"/>
      <c r="F343" s="23"/>
      <c r="G343" s="23"/>
      <c r="H343" s="23"/>
      <c r="I343" s="23"/>
      <c r="J343" s="30"/>
      <c r="K343" s="30"/>
      <c r="L343" s="30"/>
      <c r="M343" s="30"/>
      <c r="N343" s="30"/>
      <c r="O343" s="30"/>
      <c r="P343" s="30"/>
      <c r="Q343" s="30"/>
      <c r="R343" s="30"/>
      <c r="S343" s="30"/>
    </row>
    <row r="344" spans="1:19" s="3" customFormat="1" x14ac:dyDescent="0.3">
      <c r="A344" s="24"/>
      <c r="B344" s="24"/>
      <c r="C344" s="23"/>
      <c r="D344" s="23"/>
      <c r="E344" s="23"/>
      <c r="F344" s="23"/>
      <c r="G344" s="23"/>
      <c r="H344" s="23"/>
      <c r="I344" s="23"/>
      <c r="J344" s="30"/>
      <c r="K344" s="30"/>
      <c r="L344" s="30"/>
      <c r="M344" s="30"/>
      <c r="N344" s="30"/>
      <c r="O344" s="30"/>
      <c r="P344" s="30"/>
      <c r="Q344" s="30"/>
      <c r="R344" s="30"/>
      <c r="S344" s="30"/>
    </row>
    <row r="345" spans="1:19" s="3" customFormat="1" x14ac:dyDescent="0.3">
      <c r="A345" s="24"/>
      <c r="B345" s="24"/>
      <c r="C345" s="23"/>
      <c r="D345" s="23"/>
      <c r="E345" s="23"/>
      <c r="F345" s="23"/>
      <c r="G345" s="23"/>
      <c r="H345" s="23"/>
      <c r="I345" s="23"/>
      <c r="J345" s="30"/>
      <c r="K345" s="30"/>
      <c r="L345" s="30"/>
      <c r="M345" s="30"/>
      <c r="N345" s="30"/>
      <c r="O345" s="30"/>
      <c r="P345" s="30"/>
      <c r="Q345" s="30"/>
      <c r="R345" s="30"/>
      <c r="S345" s="30"/>
    </row>
    <row r="346" spans="1:19" s="3" customFormat="1" x14ac:dyDescent="0.3">
      <c r="A346" s="24"/>
      <c r="B346" s="24"/>
      <c r="C346" s="23"/>
      <c r="D346" s="23"/>
      <c r="E346" s="23"/>
      <c r="F346" s="23"/>
      <c r="G346" s="23"/>
      <c r="H346" s="23"/>
      <c r="I346" s="23"/>
      <c r="J346" s="30"/>
      <c r="K346" s="30"/>
      <c r="L346" s="30"/>
      <c r="M346" s="30"/>
      <c r="N346" s="30"/>
      <c r="O346" s="30"/>
      <c r="P346" s="30"/>
      <c r="Q346" s="30"/>
      <c r="R346" s="30"/>
      <c r="S346" s="30"/>
    </row>
    <row r="347" spans="1:19" s="3" customFormat="1" x14ac:dyDescent="0.3">
      <c r="A347" s="24"/>
      <c r="B347" s="24"/>
      <c r="C347" s="23"/>
      <c r="D347" s="23"/>
      <c r="E347" s="23"/>
      <c r="F347" s="23"/>
      <c r="G347" s="23"/>
      <c r="H347" s="23"/>
      <c r="I347" s="23"/>
      <c r="J347" s="30"/>
      <c r="K347" s="30"/>
      <c r="L347" s="30"/>
      <c r="M347" s="30"/>
      <c r="N347" s="30"/>
      <c r="O347" s="30"/>
      <c r="P347" s="30"/>
      <c r="Q347" s="30"/>
      <c r="R347" s="30"/>
      <c r="S347" s="30"/>
    </row>
    <row r="348" spans="1:19" s="3" customFormat="1" x14ac:dyDescent="0.3">
      <c r="A348" s="24"/>
      <c r="B348" s="24"/>
      <c r="C348" s="23"/>
      <c r="D348" s="23"/>
      <c r="E348" s="23"/>
      <c r="F348" s="23"/>
      <c r="G348" s="23"/>
      <c r="H348" s="23"/>
      <c r="I348" s="23"/>
      <c r="J348" s="30"/>
      <c r="K348" s="30"/>
      <c r="L348" s="30"/>
      <c r="M348" s="30"/>
      <c r="N348" s="30"/>
      <c r="O348" s="30"/>
      <c r="P348" s="30"/>
      <c r="Q348" s="30"/>
      <c r="R348" s="30"/>
      <c r="S348" s="30"/>
    </row>
    <row r="349" spans="1:19" s="3" customFormat="1" x14ac:dyDescent="0.3">
      <c r="A349" s="24"/>
      <c r="B349" s="24"/>
      <c r="C349" s="23"/>
      <c r="D349" s="23"/>
      <c r="E349" s="23"/>
      <c r="F349" s="23"/>
      <c r="G349" s="23"/>
      <c r="H349" s="23"/>
      <c r="I349" s="23"/>
      <c r="J349" s="30"/>
      <c r="K349" s="30"/>
      <c r="L349" s="30"/>
      <c r="M349" s="30"/>
      <c r="N349" s="30"/>
      <c r="O349" s="30"/>
      <c r="P349" s="30"/>
      <c r="Q349" s="30"/>
      <c r="R349" s="30"/>
      <c r="S349" s="30"/>
    </row>
    <row r="350" spans="1:19" s="3" customFormat="1" x14ac:dyDescent="0.3">
      <c r="A350" s="24"/>
      <c r="B350" s="24"/>
      <c r="C350" s="23"/>
      <c r="D350" s="23"/>
      <c r="E350" s="23"/>
      <c r="F350" s="23"/>
      <c r="G350" s="23"/>
      <c r="H350" s="23"/>
      <c r="I350" s="23"/>
      <c r="J350" s="30"/>
      <c r="K350" s="30"/>
      <c r="L350" s="30"/>
      <c r="M350" s="30"/>
      <c r="N350" s="30"/>
      <c r="O350" s="30"/>
      <c r="P350" s="30"/>
      <c r="Q350" s="30"/>
      <c r="R350" s="30"/>
      <c r="S350" s="30"/>
    </row>
    <row r="351" spans="1:19" s="3" customFormat="1" x14ac:dyDescent="0.3">
      <c r="A351" s="24"/>
      <c r="B351" s="24"/>
      <c r="C351" s="23"/>
      <c r="D351" s="23"/>
      <c r="E351" s="23"/>
      <c r="F351" s="23"/>
      <c r="G351" s="23"/>
      <c r="H351" s="23"/>
      <c r="I351" s="23"/>
      <c r="J351" s="30"/>
      <c r="K351" s="30"/>
      <c r="L351" s="30"/>
      <c r="M351" s="30"/>
      <c r="N351" s="30"/>
      <c r="O351" s="30"/>
      <c r="P351" s="30"/>
      <c r="Q351" s="30"/>
      <c r="R351" s="30"/>
      <c r="S351" s="30"/>
    </row>
    <row r="352" spans="1:19" s="3" customFormat="1" x14ac:dyDescent="0.3">
      <c r="A352" s="24"/>
      <c r="B352" s="24"/>
      <c r="C352" s="23"/>
      <c r="D352" s="23"/>
      <c r="E352" s="23"/>
      <c r="F352" s="23"/>
      <c r="G352" s="23"/>
      <c r="H352" s="23"/>
      <c r="I352" s="23"/>
      <c r="J352" s="30"/>
      <c r="K352" s="30"/>
      <c r="L352" s="30"/>
      <c r="M352" s="30"/>
      <c r="N352" s="30"/>
      <c r="O352" s="30"/>
      <c r="P352" s="30"/>
      <c r="Q352" s="30"/>
      <c r="R352" s="30"/>
      <c r="S352" s="30"/>
    </row>
    <row r="353" spans="1:19" s="3" customFormat="1" x14ac:dyDescent="0.3">
      <c r="A353" s="24"/>
      <c r="B353" s="24"/>
      <c r="C353" s="23"/>
      <c r="D353" s="23"/>
      <c r="E353" s="23"/>
      <c r="F353" s="23"/>
      <c r="G353" s="23"/>
      <c r="H353" s="23"/>
      <c r="I353" s="23"/>
      <c r="J353" s="30"/>
      <c r="K353" s="30"/>
      <c r="L353" s="30"/>
      <c r="M353" s="30"/>
      <c r="N353" s="30"/>
      <c r="O353" s="30"/>
      <c r="P353" s="30"/>
      <c r="Q353" s="30"/>
      <c r="R353" s="30"/>
      <c r="S353" s="30"/>
    </row>
    <row r="354" spans="1:19" s="3" customFormat="1" x14ac:dyDescent="0.3">
      <c r="A354" s="24"/>
      <c r="B354" s="24"/>
      <c r="C354" s="23"/>
      <c r="D354" s="23"/>
      <c r="E354" s="23"/>
      <c r="F354" s="23"/>
      <c r="G354" s="23"/>
      <c r="H354" s="23"/>
      <c r="I354" s="23"/>
      <c r="J354" s="30"/>
      <c r="K354" s="30"/>
      <c r="L354" s="30"/>
      <c r="M354" s="30"/>
      <c r="N354" s="30"/>
      <c r="O354" s="30"/>
      <c r="P354" s="30"/>
      <c r="Q354" s="30"/>
      <c r="R354" s="30"/>
      <c r="S354" s="30"/>
    </row>
    <row r="355" spans="1:19" s="3" customFormat="1" x14ac:dyDescent="0.3">
      <c r="A355" s="24"/>
      <c r="B355" s="24"/>
      <c r="C355" s="23"/>
      <c r="D355" s="23"/>
      <c r="E355" s="23"/>
      <c r="F355" s="23"/>
      <c r="G355" s="23"/>
      <c r="H355" s="23"/>
      <c r="I355" s="23"/>
      <c r="J355" s="30"/>
      <c r="K355" s="30"/>
      <c r="L355" s="30"/>
      <c r="M355" s="30"/>
      <c r="N355" s="30"/>
      <c r="O355" s="30"/>
      <c r="P355" s="30"/>
      <c r="Q355" s="30"/>
      <c r="R355" s="30"/>
      <c r="S355" s="30"/>
    </row>
    <row r="356" spans="1:19" s="3" customFormat="1" x14ac:dyDescent="0.3">
      <c r="A356" s="24"/>
      <c r="B356" s="24"/>
      <c r="C356" s="23"/>
      <c r="D356" s="23"/>
      <c r="E356" s="23"/>
      <c r="F356" s="23"/>
      <c r="G356" s="23"/>
      <c r="H356" s="23"/>
      <c r="I356" s="23"/>
      <c r="J356" s="30"/>
      <c r="K356" s="30"/>
      <c r="L356" s="30"/>
      <c r="M356" s="30"/>
      <c r="N356" s="30"/>
      <c r="O356" s="30"/>
      <c r="P356" s="30"/>
      <c r="Q356" s="30"/>
      <c r="R356" s="30"/>
      <c r="S356" s="30"/>
    </row>
    <row r="357" spans="1:19" s="3" customFormat="1" x14ac:dyDescent="0.3">
      <c r="A357" s="24"/>
      <c r="B357" s="24"/>
      <c r="C357" s="23"/>
      <c r="D357" s="23"/>
      <c r="E357" s="23"/>
      <c r="F357" s="23"/>
      <c r="G357" s="23"/>
      <c r="H357" s="23"/>
      <c r="I357" s="23"/>
      <c r="J357" s="30"/>
      <c r="K357" s="30"/>
      <c r="L357" s="30"/>
      <c r="M357" s="30"/>
      <c r="N357" s="30"/>
      <c r="O357" s="30"/>
      <c r="P357" s="30"/>
      <c r="Q357" s="30"/>
      <c r="R357" s="30"/>
      <c r="S357" s="30"/>
    </row>
    <row r="358" spans="1:19" s="3" customFormat="1" x14ac:dyDescent="0.3">
      <c r="A358" s="24"/>
      <c r="B358" s="24"/>
      <c r="C358" s="23"/>
      <c r="D358" s="23"/>
      <c r="E358" s="23"/>
      <c r="F358" s="23"/>
      <c r="G358" s="23"/>
      <c r="H358" s="23"/>
      <c r="I358" s="23"/>
      <c r="J358" s="30"/>
      <c r="K358" s="30"/>
      <c r="L358" s="30"/>
      <c r="M358" s="30"/>
      <c r="N358" s="30"/>
      <c r="O358" s="30"/>
      <c r="P358" s="30"/>
      <c r="Q358" s="30"/>
      <c r="R358" s="30"/>
      <c r="S358" s="30"/>
    </row>
    <row r="359" spans="1:19" s="3" customFormat="1" x14ac:dyDescent="0.3">
      <c r="A359" s="24"/>
      <c r="B359" s="24"/>
      <c r="C359" s="23"/>
      <c r="D359" s="23"/>
      <c r="E359" s="23"/>
      <c r="F359" s="23"/>
      <c r="G359" s="23"/>
      <c r="H359" s="23"/>
      <c r="I359" s="23"/>
      <c r="J359" s="30"/>
      <c r="K359" s="30"/>
      <c r="L359" s="30"/>
      <c r="M359" s="30"/>
      <c r="N359" s="30"/>
      <c r="O359" s="30"/>
      <c r="P359" s="30"/>
      <c r="Q359" s="30"/>
      <c r="R359" s="30"/>
      <c r="S359" s="30"/>
    </row>
    <row r="360" spans="1:19" s="3" customFormat="1" x14ac:dyDescent="0.3">
      <c r="A360" s="24"/>
      <c r="B360" s="24"/>
      <c r="C360" s="23"/>
      <c r="D360" s="23"/>
      <c r="E360" s="23"/>
      <c r="F360" s="23"/>
      <c r="G360" s="23"/>
      <c r="H360" s="23"/>
      <c r="I360" s="23"/>
      <c r="J360" s="30"/>
      <c r="K360" s="30"/>
      <c r="L360" s="30"/>
      <c r="M360" s="30"/>
      <c r="N360" s="30"/>
      <c r="O360" s="30"/>
      <c r="P360" s="30"/>
      <c r="Q360" s="30"/>
      <c r="R360" s="30"/>
      <c r="S360" s="30"/>
    </row>
    <row r="361" spans="1:19" s="3" customFormat="1" x14ac:dyDescent="0.3">
      <c r="A361" s="24"/>
      <c r="B361" s="24"/>
      <c r="C361" s="23"/>
      <c r="D361" s="23"/>
      <c r="E361" s="23"/>
      <c r="F361" s="23"/>
      <c r="G361" s="23"/>
      <c r="H361" s="23"/>
      <c r="I361" s="23"/>
      <c r="J361" s="30"/>
      <c r="K361" s="30"/>
      <c r="L361" s="30"/>
      <c r="M361" s="30"/>
      <c r="N361" s="30"/>
      <c r="O361" s="30"/>
      <c r="P361" s="30"/>
      <c r="Q361" s="30"/>
      <c r="R361" s="30"/>
      <c r="S361" s="30"/>
    </row>
    <row r="362" spans="1:19" s="3" customFormat="1" x14ac:dyDescent="0.3">
      <c r="A362" s="24"/>
      <c r="B362" s="24"/>
      <c r="C362" s="23"/>
      <c r="D362" s="23"/>
      <c r="E362" s="23"/>
      <c r="F362" s="23"/>
      <c r="G362" s="23"/>
      <c r="H362" s="23"/>
      <c r="I362" s="23"/>
      <c r="J362" s="30"/>
      <c r="K362" s="30"/>
      <c r="L362" s="30"/>
      <c r="M362" s="30"/>
      <c r="N362" s="30"/>
      <c r="O362" s="30"/>
      <c r="P362" s="30"/>
      <c r="Q362" s="30"/>
      <c r="R362" s="30"/>
      <c r="S362" s="30"/>
    </row>
    <row r="363" spans="1:19" s="3" customFormat="1" x14ac:dyDescent="0.3">
      <c r="A363" s="24"/>
      <c r="B363" s="24"/>
      <c r="C363" s="23"/>
      <c r="D363" s="23"/>
      <c r="E363" s="23"/>
      <c r="F363" s="23"/>
      <c r="G363" s="23"/>
      <c r="H363" s="23"/>
      <c r="I363" s="23"/>
      <c r="J363" s="30"/>
      <c r="K363" s="30"/>
      <c r="L363" s="30"/>
      <c r="M363" s="30"/>
      <c r="N363" s="30"/>
      <c r="O363" s="30"/>
      <c r="P363" s="30"/>
      <c r="Q363" s="30"/>
      <c r="R363" s="30"/>
      <c r="S363" s="30"/>
    </row>
    <row r="364" spans="1:19" s="3" customFormat="1" x14ac:dyDescent="0.3">
      <c r="A364" s="24"/>
      <c r="B364" s="24"/>
      <c r="C364" s="23"/>
      <c r="D364" s="23"/>
      <c r="E364" s="23"/>
      <c r="F364" s="23"/>
      <c r="G364" s="23"/>
      <c r="H364" s="23"/>
      <c r="I364" s="23"/>
      <c r="J364" s="30"/>
      <c r="K364" s="30"/>
      <c r="L364" s="30"/>
      <c r="M364" s="30"/>
      <c r="N364" s="30"/>
      <c r="O364" s="30"/>
      <c r="P364" s="30"/>
      <c r="Q364" s="30"/>
      <c r="R364" s="30"/>
      <c r="S364" s="30"/>
    </row>
    <row r="365" spans="1:19" s="2" customFormat="1" x14ac:dyDescent="0.3">
      <c r="A365" s="24"/>
      <c r="B365" s="24"/>
      <c r="C365" s="23"/>
      <c r="D365" s="23"/>
      <c r="E365" s="23"/>
      <c r="F365" s="23"/>
      <c r="G365" s="23"/>
      <c r="H365" s="23"/>
      <c r="I365" s="23"/>
      <c r="J365" s="37"/>
      <c r="K365" s="37"/>
      <c r="L365" s="37"/>
      <c r="M365" s="37"/>
      <c r="N365" s="37"/>
      <c r="O365" s="37"/>
      <c r="P365" s="37"/>
      <c r="Q365" s="37"/>
      <c r="R365" s="37"/>
      <c r="S365" s="37"/>
    </row>
    <row r="366" spans="1:19" s="2" customFormat="1" x14ac:dyDescent="0.3">
      <c r="A366" s="24"/>
      <c r="B366" s="24"/>
      <c r="C366" s="23"/>
      <c r="D366" s="23"/>
      <c r="E366" s="23"/>
      <c r="F366" s="23"/>
      <c r="G366" s="23"/>
      <c r="H366" s="23"/>
      <c r="I366" s="23"/>
      <c r="J366" s="37"/>
      <c r="K366" s="37"/>
      <c r="L366" s="37"/>
      <c r="M366" s="37"/>
      <c r="N366" s="37"/>
      <c r="O366" s="37"/>
      <c r="P366" s="37"/>
      <c r="Q366" s="37"/>
      <c r="R366" s="37"/>
      <c r="S366" s="37"/>
    </row>
    <row r="367" spans="1:19" s="2" customFormat="1" x14ac:dyDescent="0.3">
      <c r="A367" s="24"/>
      <c r="B367" s="24"/>
      <c r="C367" s="23"/>
      <c r="D367" s="23"/>
      <c r="E367" s="23"/>
      <c r="F367" s="23"/>
      <c r="G367" s="23"/>
      <c r="H367" s="23"/>
      <c r="I367" s="23"/>
      <c r="J367" s="37"/>
      <c r="K367" s="37"/>
      <c r="L367" s="37"/>
      <c r="M367" s="37"/>
      <c r="N367" s="37"/>
      <c r="O367" s="37"/>
      <c r="P367" s="37"/>
      <c r="Q367" s="37"/>
      <c r="R367" s="37"/>
      <c r="S367" s="37"/>
    </row>
    <row r="368" spans="1:19" s="2" customFormat="1" x14ac:dyDescent="0.3">
      <c r="A368" s="24"/>
      <c r="B368" s="24"/>
      <c r="C368" s="23"/>
      <c r="D368" s="23"/>
      <c r="E368" s="23"/>
      <c r="F368" s="23"/>
      <c r="G368" s="23"/>
      <c r="H368" s="23"/>
      <c r="I368" s="23"/>
      <c r="J368" s="37"/>
      <c r="K368" s="37"/>
      <c r="L368" s="37"/>
      <c r="M368" s="37"/>
      <c r="N368" s="37"/>
      <c r="O368" s="37"/>
      <c r="P368" s="37"/>
      <c r="Q368" s="37"/>
      <c r="R368" s="37"/>
      <c r="S368" s="37"/>
    </row>
    <row r="369" spans="1:19" s="2" customFormat="1" x14ac:dyDescent="0.3">
      <c r="A369" s="24"/>
      <c r="B369" s="24"/>
      <c r="C369" s="23"/>
      <c r="D369" s="23"/>
      <c r="E369" s="23"/>
      <c r="F369" s="23"/>
      <c r="G369" s="23"/>
      <c r="H369" s="23"/>
      <c r="I369" s="23"/>
      <c r="J369" s="37"/>
      <c r="K369" s="37"/>
      <c r="L369" s="37"/>
      <c r="M369" s="37"/>
      <c r="N369" s="37"/>
      <c r="O369" s="37"/>
      <c r="P369" s="37"/>
      <c r="Q369" s="37"/>
      <c r="R369" s="37"/>
      <c r="S369" s="37"/>
    </row>
    <row r="370" spans="1:19" s="2" customFormat="1" x14ac:dyDescent="0.3">
      <c r="A370" s="24"/>
      <c r="B370" s="24"/>
      <c r="C370" s="23"/>
      <c r="D370" s="23"/>
      <c r="E370" s="23"/>
      <c r="F370" s="23"/>
      <c r="G370" s="23"/>
      <c r="H370" s="23"/>
      <c r="I370" s="23"/>
      <c r="J370" s="37"/>
      <c r="K370" s="37"/>
      <c r="L370" s="37"/>
      <c r="M370" s="37"/>
      <c r="N370" s="37"/>
      <c r="O370" s="37"/>
      <c r="P370" s="37"/>
      <c r="Q370" s="37"/>
      <c r="R370" s="37"/>
      <c r="S370" s="37"/>
    </row>
    <row r="371" spans="1:19" s="2" customFormat="1" x14ac:dyDescent="0.3">
      <c r="A371" s="24"/>
      <c r="B371" s="24"/>
      <c r="C371" s="23"/>
      <c r="D371" s="23"/>
      <c r="E371" s="23"/>
      <c r="F371" s="23"/>
      <c r="G371" s="23"/>
      <c r="H371" s="23"/>
      <c r="I371" s="23"/>
      <c r="J371" s="37"/>
      <c r="K371" s="37"/>
      <c r="L371" s="37"/>
      <c r="M371" s="37"/>
      <c r="N371" s="37"/>
      <c r="O371" s="37"/>
      <c r="P371" s="37"/>
      <c r="Q371" s="37"/>
      <c r="R371" s="37"/>
      <c r="S371" s="37"/>
    </row>
    <row r="372" spans="1:19" x14ac:dyDescent="0.3">
      <c r="A372" s="24"/>
      <c r="B372" s="24"/>
      <c r="C372" s="23"/>
      <c r="D372" s="23"/>
      <c r="E372" s="23"/>
      <c r="F372" s="23"/>
      <c r="G372" s="23"/>
      <c r="H372" s="23"/>
      <c r="I372" s="23"/>
      <c r="J372" s="33"/>
      <c r="K372" s="33"/>
      <c r="L372" s="33"/>
      <c r="M372" s="33"/>
      <c r="N372" s="33"/>
      <c r="O372" s="33"/>
      <c r="P372" s="33"/>
      <c r="Q372" s="33"/>
      <c r="R372" s="33"/>
      <c r="S372" s="33"/>
    </row>
    <row r="373" spans="1:19" x14ac:dyDescent="0.3">
      <c r="A373" s="24"/>
      <c r="B373" s="24"/>
      <c r="C373" s="23"/>
      <c r="D373" s="23"/>
      <c r="E373" s="23"/>
      <c r="F373" s="23"/>
      <c r="G373" s="23"/>
      <c r="H373" s="23"/>
      <c r="I373" s="23"/>
      <c r="J373" s="33"/>
      <c r="K373" s="33"/>
      <c r="L373" s="33"/>
      <c r="M373" s="33"/>
      <c r="N373" s="33"/>
      <c r="O373" s="33"/>
      <c r="P373" s="33"/>
      <c r="Q373" s="33"/>
      <c r="R373" s="33"/>
      <c r="S373" s="33"/>
    </row>
    <row r="374" spans="1:19" x14ac:dyDescent="0.3">
      <c r="A374" s="24"/>
      <c r="B374" s="24"/>
      <c r="C374" s="23"/>
      <c r="D374" s="23"/>
      <c r="E374" s="23"/>
      <c r="F374" s="23"/>
      <c r="G374" s="23"/>
      <c r="H374" s="23"/>
      <c r="I374" s="23"/>
      <c r="J374" s="33"/>
      <c r="K374" s="33"/>
      <c r="L374" s="33"/>
      <c r="M374" s="33"/>
      <c r="N374" s="33"/>
      <c r="O374" s="33"/>
      <c r="P374" s="33"/>
      <c r="Q374" s="33"/>
      <c r="R374" s="33"/>
      <c r="S374" s="33"/>
    </row>
    <row r="375" spans="1:19" x14ac:dyDescent="0.3">
      <c r="A375" s="24"/>
      <c r="B375" s="24"/>
      <c r="C375" s="23"/>
      <c r="D375" s="23"/>
      <c r="E375" s="23"/>
      <c r="F375" s="23"/>
      <c r="G375" s="23"/>
      <c r="H375" s="23"/>
      <c r="I375" s="23"/>
      <c r="J375" s="33"/>
      <c r="K375" s="33"/>
      <c r="L375" s="33"/>
      <c r="M375" s="33"/>
      <c r="N375" s="33"/>
      <c r="O375" s="33"/>
      <c r="P375" s="33"/>
      <c r="Q375" s="33"/>
      <c r="R375" s="33"/>
      <c r="S375" s="33"/>
    </row>
    <row r="376" spans="1:19" x14ac:dyDescent="0.3">
      <c r="A376" s="24"/>
      <c r="B376" s="24"/>
      <c r="C376" s="23"/>
      <c r="D376" s="23"/>
      <c r="E376" s="23"/>
      <c r="F376" s="23"/>
      <c r="G376" s="23"/>
      <c r="H376" s="23"/>
      <c r="I376" s="23"/>
      <c r="J376" s="33"/>
      <c r="K376" s="33"/>
      <c r="L376" s="33"/>
      <c r="M376" s="33"/>
      <c r="N376" s="33"/>
      <c r="O376" s="33"/>
      <c r="P376" s="33"/>
      <c r="Q376" s="33"/>
      <c r="R376" s="33"/>
      <c r="S376" s="33"/>
    </row>
    <row r="377" spans="1:19" x14ac:dyDescent="0.3">
      <c r="A377" s="24"/>
      <c r="B377" s="24"/>
      <c r="C377" s="23"/>
      <c r="D377" s="23"/>
      <c r="E377" s="23"/>
      <c r="F377" s="23"/>
      <c r="G377" s="23"/>
      <c r="H377" s="23"/>
      <c r="I377" s="23"/>
      <c r="J377" s="33"/>
      <c r="K377" s="33"/>
      <c r="L377" s="33"/>
      <c r="M377" s="33"/>
      <c r="N377" s="33"/>
      <c r="O377" s="33"/>
      <c r="P377" s="33"/>
      <c r="Q377" s="33"/>
      <c r="R377" s="33"/>
      <c r="S377" s="33"/>
    </row>
    <row r="378" spans="1:19" x14ac:dyDescent="0.3">
      <c r="A378" s="24"/>
      <c r="B378" s="24"/>
      <c r="C378" s="23"/>
      <c r="D378" s="23"/>
      <c r="E378" s="23"/>
      <c r="F378" s="23"/>
      <c r="G378" s="23"/>
      <c r="H378" s="23"/>
      <c r="I378" s="23"/>
      <c r="J378" s="33"/>
      <c r="K378" s="33"/>
      <c r="L378" s="33"/>
      <c r="M378" s="33"/>
      <c r="N378" s="33"/>
      <c r="O378" s="33"/>
      <c r="P378" s="33"/>
      <c r="Q378" s="33"/>
      <c r="R378" s="33"/>
      <c r="S378" s="33"/>
    </row>
    <row r="379" spans="1:19" x14ac:dyDescent="0.3">
      <c r="A379" s="24"/>
      <c r="B379" s="24"/>
      <c r="C379" s="23"/>
      <c r="D379" s="23"/>
      <c r="E379" s="23"/>
      <c r="F379" s="23"/>
      <c r="G379" s="23"/>
      <c r="H379" s="23"/>
      <c r="I379" s="23"/>
      <c r="J379" s="33"/>
      <c r="K379" s="33"/>
      <c r="L379" s="33"/>
      <c r="M379" s="33"/>
      <c r="N379" s="33"/>
      <c r="O379" s="33"/>
      <c r="P379" s="33"/>
      <c r="Q379" s="33"/>
      <c r="R379" s="33"/>
      <c r="S379" s="33"/>
    </row>
    <row r="380" spans="1:19" x14ac:dyDescent="0.3">
      <c r="A380" s="24"/>
      <c r="B380" s="24"/>
      <c r="C380" s="23"/>
      <c r="D380" s="23"/>
      <c r="E380" s="23"/>
      <c r="F380" s="23"/>
      <c r="G380" s="23"/>
      <c r="H380" s="23"/>
      <c r="I380" s="23"/>
      <c r="J380" s="33"/>
      <c r="K380" s="33"/>
      <c r="L380" s="33"/>
      <c r="M380" s="33"/>
      <c r="N380" s="33"/>
      <c r="O380" s="33"/>
      <c r="P380" s="33"/>
      <c r="Q380" s="33"/>
      <c r="R380" s="33"/>
      <c r="S380" s="33"/>
    </row>
    <row r="381" spans="1:19" x14ac:dyDescent="0.3">
      <c r="A381" s="24"/>
      <c r="B381" s="24"/>
      <c r="C381" s="23"/>
      <c r="D381" s="23"/>
      <c r="E381" s="23"/>
      <c r="F381" s="23"/>
      <c r="G381" s="23"/>
      <c r="H381" s="23"/>
      <c r="I381" s="23"/>
      <c r="J381" s="33"/>
      <c r="K381" s="33"/>
      <c r="L381" s="33"/>
      <c r="M381" s="33"/>
      <c r="N381" s="33"/>
      <c r="O381" s="33"/>
      <c r="P381" s="33"/>
      <c r="Q381" s="33"/>
      <c r="R381" s="33"/>
      <c r="S381" s="33"/>
    </row>
    <row r="382" spans="1:19" x14ac:dyDescent="0.3">
      <c r="A382" s="24"/>
      <c r="B382" s="24"/>
      <c r="C382" s="23"/>
      <c r="D382" s="23"/>
      <c r="E382" s="23"/>
      <c r="F382" s="23"/>
      <c r="G382" s="23"/>
      <c r="H382" s="23"/>
      <c r="I382" s="23"/>
      <c r="J382" s="33"/>
      <c r="K382" s="33"/>
      <c r="L382" s="33"/>
      <c r="M382" s="33"/>
      <c r="N382" s="33"/>
      <c r="O382" s="33"/>
      <c r="P382" s="33"/>
      <c r="Q382" s="33"/>
      <c r="R382" s="33"/>
      <c r="S382" s="33"/>
    </row>
    <row r="383" spans="1:19" x14ac:dyDescent="0.3">
      <c r="A383" s="24"/>
      <c r="B383" s="24"/>
      <c r="C383" s="23"/>
      <c r="D383" s="23"/>
      <c r="E383" s="23"/>
      <c r="F383" s="23"/>
      <c r="G383" s="23"/>
      <c r="H383" s="23"/>
      <c r="I383" s="23"/>
      <c r="J383" s="33"/>
      <c r="K383" s="33"/>
      <c r="L383" s="33"/>
      <c r="M383" s="33"/>
      <c r="N383" s="33"/>
      <c r="O383" s="33"/>
      <c r="P383" s="33"/>
      <c r="Q383" s="33"/>
      <c r="R383" s="33"/>
      <c r="S383" s="33"/>
    </row>
    <row r="384" spans="1:19" x14ac:dyDescent="0.3">
      <c r="A384" s="24"/>
      <c r="B384" s="24"/>
      <c r="C384" s="23"/>
      <c r="D384" s="23"/>
      <c r="E384" s="23"/>
      <c r="F384" s="23"/>
      <c r="G384" s="23"/>
      <c r="H384" s="23"/>
      <c r="I384" s="23"/>
      <c r="J384" s="33"/>
      <c r="K384" s="33"/>
      <c r="L384" s="33"/>
      <c r="M384" s="33"/>
      <c r="N384" s="33"/>
      <c r="O384" s="33"/>
      <c r="P384" s="33"/>
      <c r="Q384" s="33"/>
      <c r="R384" s="33"/>
      <c r="S384" s="33"/>
    </row>
    <row r="385" spans="1:19" x14ac:dyDescent="0.3">
      <c r="A385" s="24"/>
      <c r="B385" s="24"/>
      <c r="C385" s="23"/>
      <c r="D385" s="23"/>
      <c r="E385" s="23"/>
      <c r="F385" s="23"/>
      <c r="G385" s="23"/>
      <c r="H385" s="23"/>
      <c r="I385" s="23"/>
      <c r="J385" s="33"/>
      <c r="K385" s="33"/>
      <c r="L385" s="33"/>
      <c r="M385" s="33"/>
      <c r="N385" s="33"/>
      <c r="O385" s="33"/>
      <c r="P385" s="33"/>
      <c r="Q385" s="33"/>
      <c r="R385" s="33"/>
      <c r="S385" s="33"/>
    </row>
  </sheetData>
  <mergeCells count="49">
    <mergeCell ref="A221:A222"/>
    <mergeCell ref="B221:B222"/>
    <mergeCell ref="C221:G221"/>
    <mergeCell ref="H221:L221"/>
    <mergeCell ref="M221:Q221"/>
    <mergeCell ref="A186:A187"/>
    <mergeCell ref="B186:B187"/>
    <mergeCell ref="C186:G186"/>
    <mergeCell ref="H186:L186"/>
    <mergeCell ref="M186:Q186"/>
    <mergeCell ref="A155:A156"/>
    <mergeCell ref="B155:B156"/>
    <mergeCell ref="C155:G155"/>
    <mergeCell ref="H155:L155"/>
    <mergeCell ref="M155:Q155"/>
    <mergeCell ref="A105:A106"/>
    <mergeCell ref="B105:B106"/>
    <mergeCell ref="C105:G105"/>
    <mergeCell ref="H105:L105"/>
    <mergeCell ref="M105:Q105"/>
    <mergeCell ref="B4:M4"/>
    <mergeCell ref="O1:Q1"/>
    <mergeCell ref="O2:Q2"/>
    <mergeCell ref="F1:H1"/>
    <mergeCell ref="F2:H2"/>
    <mergeCell ref="C76:G76"/>
    <mergeCell ref="H76:L76"/>
    <mergeCell ref="A49:B49"/>
    <mergeCell ref="A75:Q75"/>
    <mergeCell ref="A6:Q6"/>
    <mergeCell ref="A74:B74"/>
    <mergeCell ref="M76:Q76"/>
    <mergeCell ref="A76:A77"/>
    <mergeCell ref="B76:B77"/>
    <mergeCell ref="A7:A8"/>
    <mergeCell ref="B7:B8"/>
    <mergeCell ref="C7:G7"/>
    <mergeCell ref="H7:L7"/>
    <mergeCell ref="M7:Q7"/>
    <mergeCell ref="A30:A31"/>
    <mergeCell ref="B30:B31"/>
    <mergeCell ref="C30:G30"/>
    <mergeCell ref="H30:L30"/>
    <mergeCell ref="M30:Q30"/>
    <mergeCell ref="A50:A51"/>
    <mergeCell ref="B50:B51"/>
    <mergeCell ref="C50:G50"/>
    <mergeCell ref="H50:L50"/>
    <mergeCell ref="M50:Q50"/>
  </mergeCells>
  <phoneticPr fontId="0" type="noConversion"/>
  <pageMargins left="0.62992125984251968" right="0" top="0.23622047244094491" bottom="0.39370078740157483" header="0.51181102362204722" footer="0.23622047244094491"/>
  <pageSetup paperSize="9" scale="36" orientation="landscape" r:id="rId1"/>
  <headerFooter alignWithMargins="0"/>
  <rowBreaks count="3" manualBreakCount="3">
    <brk id="29" min="1" max="16" man="1"/>
    <brk id="49" min="1" max="16" man="1"/>
    <brk id="74"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видатки (3)</vt:lpstr>
      <vt:lpstr>'видатки (3)'!Область_друку</vt:lpstr>
    </vt:vector>
  </TitlesOfParts>
  <Company>FBI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dc:creator>
  <cp:lastModifiedBy>User</cp:lastModifiedBy>
  <cp:lastPrinted>2026-04-28T07:05:37Z</cp:lastPrinted>
  <dcterms:created xsi:type="dcterms:W3CDTF">2003-10-21T08:04:32Z</dcterms:created>
  <dcterms:modified xsi:type="dcterms:W3CDTF">2026-05-04T14:08:40Z</dcterms:modified>
</cp:coreProperties>
</file>